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20" yWindow="-120" windowWidth="19440" windowHeight="15600" tabRatio="888"/>
  </bookViews>
  <sheets>
    <sheet name="1.3" sheetId="31" r:id="rId1"/>
    <sheet name="1.9" sheetId="30" r:id="rId2"/>
    <sheet name="3.1" sheetId="42" r:id="rId3"/>
    <sheet name="3.2" sheetId="43" r:id="rId4"/>
    <sheet name="4.1" sheetId="34" r:id="rId5"/>
    <sheet name="4.2" sheetId="35" r:id="rId6"/>
    <sheet name="8.1" sheetId="45" r:id="rId7"/>
    <sheet name=" 8.1.1" sheetId="32" r:id="rId8"/>
    <sheet name="8.3" sheetId="46" r:id="rId9"/>
  </sheets>
  <definedNames>
    <definedName name="_xlnm._FilterDatabase" localSheetId="6" hidden="1">'8.1'!$E$24:$AF$24</definedName>
    <definedName name="bssPhr1080" localSheetId="8">'8.3'!#REF!</definedName>
    <definedName name="bssPhr1082" localSheetId="8">'8.3'!#REF!</definedName>
    <definedName name="bssPhr1084" localSheetId="8">'8.3'!#REF!</definedName>
    <definedName name="bssPhr1086" localSheetId="8">'8.3'!#REF!</definedName>
    <definedName name="ZAP1S9837O" localSheetId="8">'8.3'!#REF!</definedName>
    <definedName name="ZAP1UFE3AS" localSheetId="8">'8.3'!$B$9</definedName>
    <definedName name="ZAP1VSE3B0" localSheetId="8">'8.3'!$B$7</definedName>
    <definedName name="ZAP21NQ399" localSheetId="8">'8.3'!#REF!</definedName>
    <definedName name="ZAP22PA3CA" localSheetId="8">'8.3'!#REF!</definedName>
    <definedName name="ZAP23SE3FN" localSheetId="8">'8.3'!$B$6</definedName>
    <definedName name="ZAP24983AK" localSheetId="8">'8.3'!#REF!</definedName>
    <definedName name="ZAP24PG3FK" localSheetId="8">'8.3'!$B$5</definedName>
    <definedName name="ZAP251M3FM" localSheetId="8">'8.3'!$B$13</definedName>
    <definedName name="ZAP26P63DA" localSheetId="8">'8.3'!$B$8</definedName>
    <definedName name="ZAP278S3CV" localSheetId="8">'8.3'!#REF!</definedName>
    <definedName name="ZAP287S3DR" localSheetId="8">'8.3'!#REF!</definedName>
    <definedName name="ZAP28BE3DS" localSheetId="8">'8.3'!#REF!</definedName>
    <definedName name="ZAP28F03DT" localSheetId="8">'8.3'!#REF!</definedName>
    <definedName name="ZAP28UI3H9" localSheetId="8">'8.3'!$B$12</definedName>
    <definedName name="ZAP29NQ3C5" localSheetId="8">'8.3'!#REF!</definedName>
    <definedName name="ZAP29OU3F0" localSheetId="8">'8.3'!$B$11</definedName>
    <definedName name="ZAP2CNE3EG" localSheetId="8">'8.3'!#REF!</definedName>
    <definedName name="ZAP2CR03EH" localSheetId="8">'8.3'!#REF!</definedName>
    <definedName name="ZAP2CUI3EI" localSheetId="8">'8.3'!#REF!</definedName>
    <definedName name="ZAP2D243EJ" localSheetId="8">'8.3'!#REF!</definedName>
    <definedName name="ZAP2DLQ3GJ" localSheetId="8">'8.3'!$B$10</definedName>
    <definedName name="_xlnm.Print_Titles" localSheetId="4">'4.1'!$4:$4</definedName>
    <definedName name="_xlnm.Print_Titles" localSheetId="6">'8.1'!$24:$24</definedName>
    <definedName name="_xlnm.Print_Area" localSheetId="4">'4.1'!$A$1:$C$32</definedName>
    <definedName name="_xlnm.Print_Area" localSheetId="6">'8.1'!$A$1:$AA$53</definedName>
  </definedNames>
  <calcPr calcId="145621"/>
</workbook>
</file>

<file path=xl/calcChain.xml><?xml version="1.0" encoding="utf-8"?>
<calcChain xmlns="http://schemas.openxmlformats.org/spreadsheetml/2006/main">
  <c r="AB40" i="45" l="1"/>
  <c r="AC40" i="45"/>
  <c r="AD40" i="45"/>
  <c r="AE40" i="45"/>
  <c r="AF40" i="45"/>
  <c r="C5" i="46"/>
  <c r="C35" i="34" l="1"/>
  <c r="AF36" i="45" l="1"/>
  <c r="AD36" i="45"/>
  <c r="AC36" i="45"/>
  <c r="AB36" i="45"/>
  <c r="I36" i="45"/>
  <c r="AE36" i="45" s="1"/>
  <c r="AF35" i="45"/>
  <c r="AD35" i="45"/>
  <c r="AC35" i="45"/>
  <c r="AB35" i="45"/>
  <c r="I35" i="45"/>
  <c r="AE35" i="45" s="1"/>
  <c r="AF34" i="45"/>
  <c r="AD34" i="45"/>
  <c r="AC34" i="45"/>
  <c r="AB34" i="45"/>
  <c r="I34" i="45"/>
  <c r="AE34" i="45" s="1"/>
  <c r="AF33" i="45"/>
  <c r="AD33" i="45"/>
  <c r="AC33" i="45"/>
  <c r="AB33" i="45"/>
  <c r="I32" i="45"/>
  <c r="M42" i="45" l="1"/>
  <c r="M41" i="45"/>
  <c r="AF30" i="45"/>
  <c r="AC30" i="45"/>
  <c r="AB30" i="45"/>
  <c r="I30" i="45"/>
  <c r="AF26" i="45"/>
  <c r="AD26" i="45"/>
  <c r="AC26" i="45"/>
  <c r="AB26" i="45"/>
  <c r="I26" i="45"/>
  <c r="AE26" i="45" s="1"/>
  <c r="AF31" i="45"/>
  <c r="AC31" i="45"/>
  <c r="AB31" i="45"/>
  <c r="I31" i="45"/>
  <c r="AE31" i="45" l="1"/>
  <c r="AD31" i="45"/>
  <c r="AD30" i="45"/>
  <c r="AE30" i="45"/>
  <c r="C7" i="30" l="1"/>
  <c r="C6" i="30"/>
  <c r="S41" i="45" l="1"/>
  <c r="M44" i="45" l="1"/>
  <c r="C8" i="31" s="1"/>
  <c r="M43" i="45"/>
  <c r="N41" i="45"/>
  <c r="O42" i="45" l="1"/>
  <c r="AF29" i="45" l="1"/>
  <c r="AC29" i="45"/>
  <c r="AB29" i="45"/>
  <c r="I29" i="45"/>
  <c r="AD29" i="45" s="1"/>
  <c r="AE29" i="45" l="1"/>
  <c r="I27" i="45"/>
  <c r="I33" i="45"/>
  <c r="AE33" i="45" s="1"/>
  <c r="I28" i="45"/>
  <c r="I25" i="45"/>
  <c r="AD25" i="45" l="1"/>
  <c r="I41" i="45"/>
  <c r="I42" i="45"/>
  <c r="AE28" i="45"/>
  <c r="AE32" i="45"/>
  <c r="AE27" i="45"/>
  <c r="AE25" i="45"/>
  <c r="AF25" i="45"/>
  <c r="AE41" i="45" l="1"/>
  <c r="AC25" i="45" l="1"/>
  <c r="AB25" i="45"/>
  <c r="N45" i="45"/>
  <c r="O45" i="45"/>
  <c r="P45" i="45"/>
  <c r="Q45" i="45"/>
  <c r="R45" i="45"/>
  <c r="S45" i="45"/>
  <c r="T45" i="45"/>
  <c r="U45" i="45"/>
  <c r="V45" i="45"/>
  <c r="N44" i="45"/>
  <c r="O44" i="45"/>
  <c r="P44" i="45"/>
  <c r="Q44" i="45"/>
  <c r="R44" i="45"/>
  <c r="S44" i="45"/>
  <c r="T44" i="45"/>
  <c r="U44" i="45"/>
  <c r="V44" i="45"/>
  <c r="N43" i="45"/>
  <c r="O43" i="45"/>
  <c r="P43" i="45"/>
  <c r="Q43" i="45"/>
  <c r="R43" i="45"/>
  <c r="S43" i="45"/>
  <c r="T43" i="45"/>
  <c r="U43" i="45"/>
  <c r="V43" i="45"/>
  <c r="N42" i="45"/>
  <c r="P42" i="45"/>
  <c r="Q42" i="45"/>
  <c r="R42" i="45"/>
  <c r="S42" i="45"/>
  <c r="T42" i="45"/>
  <c r="U42" i="45"/>
  <c r="V42" i="45"/>
  <c r="M45" i="45"/>
  <c r="O41" i="45"/>
  <c r="P41" i="45"/>
  <c r="Q41" i="45"/>
  <c r="R41" i="45"/>
  <c r="T41" i="45"/>
  <c r="U41" i="45"/>
  <c r="V41" i="45"/>
  <c r="I43" i="45" l="1"/>
  <c r="I45" i="45" l="1"/>
  <c r="I44" i="45" l="1"/>
  <c r="C7" i="31" s="1"/>
  <c r="AB28" i="45"/>
  <c r="AC28" i="45"/>
  <c r="AF28" i="45"/>
  <c r="AB32" i="45"/>
  <c r="AC32" i="45"/>
  <c r="AD32" i="45"/>
  <c r="AF32" i="45"/>
  <c r="AB27" i="45"/>
  <c r="AC27" i="45"/>
  <c r="AD27" i="45"/>
  <c r="AF27" i="45"/>
  <c r="AC41" i="45" l="1"/>
  <c r="AF41" i="45"/>
  <c r="AB41" i="45"/>
  <c r="AD28" i="45"/>
  <c r="AD41" i="45" s="1"/>
  <c r="C13" i="46" l="1"/>
  <c r="C12" i="46" l="1"/>
  <c r="C12" i="35" l="1"/>
  <c r="C9" i="35"/>
  <c r="C8" i="30"/>
  <c r="B9" i="43"/>
  <c r="B8" i="42"/>
  <c r="C9" i="34" l="1"/>
  <c r="C21" i="34" s="1"/>
  <c r="C10" i="35" s="1"/>
  <c r="C9" i="30"/>
  <c r="C10" i="46"/>
  <c r="C6" i="35"/>
  <c r="C7" i="34" l="1"/>
  <c r="C8" i="34"/>
  <c r="C19" i="34" s="1"/>
  <c r="C11" i="46"/>
  <c r="C11" i="35"/>
  <c r="C18" i="34" l="1"/>
  <c r="C7" i="35" s="1"/>
  <c r="C8" i="35"/>
  <c r="C13" i="35" l="1"/>
</calcChain>
</file>

<file path=xl/sharedStrings.xml><?xml version="1.0" encoding="utf-8"?>
<sst xmlns="http://schemas.openxmlformats.org/spreadsheetml/2006/main" count="447" uniqueCount="224">
  <si>
    <t>Должность</t>
  </si>
  <si>
    <t>Подпись</t>
  </si>
  <si>
    <t>Ф. И. О.</t>
  </si>
  <si>
    <t>Наименование электросетевой организации</t>
  </si>
  <si>
    <t>Значение</t>
  </si>
  <si>
    <t>-</t>
  </si>
  <si>
    <t>Показатель</t>
  </si>
  <si>
    <t>Число, шт.</t>
  </si>
  <si>
    <t>Продолжительность прекращения передачи электрической энергии, час.</t>
  </si>
  <si>
    <t>Метод определения</t>
  </si>
  <si>
    <t>1.1</t>
  </si>
  <si>
    <t>ООО "БАЛАКОВСКАЯ ЭЛЕКТРОСЕТЕВАЯ КОМПАНИЯ"</t>
  </si>
  <si>
    <t>Директор</t>
  </si>
  <si>
    <t>Рочев А.Я.</t>
  </si>
  <si>
    <t>ЦЭС</t>
  </si>
  <si>
    <t>0</t>
  </si>
  <si>
    <t>1</t>
  </si>
  <si>
    <t xml:space="preserve">Форма 1.9. Данные об экономических и технических характеристиках и (или) условиях деятельности территориальных сетевых организаций </t>
  </si>
  <si>
    <t>(наименование электросетевой организации)</t>
  </si>
  <si>
    <t>N п/п</t>
  </si>
  <si>
    <t>Значение характеристики</t>
  </si>
  <si>
    <t>Наименование и реквизиты подтверждающих документов (в том числе внутренних документов сетевой организации)</t>
  </si>
  <si>
    <t>Протяженность линий электропередачи в одноцепном выражении (ЛЭП), км</t>
  </si>
  <si>
    <t>Протяженность кабельных линий электропередачи в одноцепном выражении, км</t>
  </si>
  <si>
    <t>Доля кабельных линий электропередачи в одноцепном выражении от общей протяженности линий электропередачи (Доля КЛ), %</t>
  </si>
  <si>
    <t>Максимальной за год число точек поставки, шт.</t>
  </si>
  <si>
    <t>Число разъединителей и выключателей, шт.</t>
  </si>
  <si>
    <t>Средняя летняя температура, °C</t>
  </si>
  <si>
    <t>Номер группы (m) территориальной сетевой организации по показателю Пsaidi</t>
  </si>
  <si>
    <t>(форма 9.1)</t>
  </si>
  <si>
    <t>Номер группы (m) территориальной сетевой организации по показателю Пsaifi</t>
  </si>
  <si>
    <t>(форма 9.2)</t>
  </si>
  <si>
    <t>&lt;1&gt; Протяженность линий электропередачи в одноцепном выражении (ЛЭП) - протяженность линий электропередачи территориальной сетевой организации в одноцепном выражении (при определении протяженности воздушных и кабельных линий электропередачи низкого напряжения учитываются только трехфазные участки линий), км;</t>
  </si>
  <si>
    <t>Доля кабельных линий электропередачи в одноцепном выражении от общей протяженности линий электропередачи (Доля КЛ), % - доля кабельных линий электропередачи территориальной сетевой организации, рассчитываемая как отношение протяженности кабельных линий в одноцепном выражении к протяженности ЛЭП, %;</t>
  </si>
  <si>
    <t>Число разъединителей и выключателей - совокупное число разъединителей и выключателей территориальной сетевой организации, шт.;</t>
  </si>
  <si>
    <t>Средняя летняя температура - в соответствии с данными по средней температуре июля на последнюю имеющуюся дату согласно Сборнику Федеральной службы государственной статистики "Регионы России. Основные характеристики субъектов Российской Федерации".</t>
  </si>
  <si>
    <t>Наименование составляющей показателя</t>
  </si>
  <si>
    <t>Максимальное за расчетный период регулирования число точек поставки потребителей услуг сетевой организации, шт.</t>
  </si>
  <si>
    <t>Средняя продолжительность прекращения передачи электрической энергии на точку поставки (Пsaidi), час</t>
  </si>
  <si>
    <t>Средняя частота прекращений передачи электрической энергии на точку поставки (Пsaifi), шт.</t>
  </si>
  <si>
    <t xml:space="preserve"> Форма 1.3. Расчет показателя средней продолжительности прекращения передачи электрической энергии потребителям услуг и показателя средней частоты прекращений передачи  электрической энергии потребителям услуг   сетевой организации</t>
  </si>
  <si>
    <t>Наименование структурной единицы сетевой организации</t>
  </si>
  <si>
    <t>Наименование вышестоящего центра питания относительно вторичного уровня присоединения при нормальной схеме электроснабжения (при наличии)</t>
  </si>
  <si>
    <t>Диспетчерское наименование ЛЭП от вышестоящего центра питания до объекта электросетевого хозяйства, определенного вторичным уровнем напряжения</t>
  </si>
  <si>
    <t>Вторичный уровень присоединения</t>
  </si>
  <si>
    <t>Первичный уровень присоединения</t>
  </si>
  <si>
    <t>Количество точек поставки потребителей услуг сетевой организации, присоединенных к первичному уровню присоединения, шт.</t>
  </si>
  <si>
    <t>Диспетчерское наименование ПС, ТП, РП</t>
  </si>
  <si>
    <t>Высший класс напряжения, кВ</t>
  </si>
  <si>
    <t>Диспетчерское наименование ВЛ, КЛ, КВЛ</t>
  </si>
  <si>
    <t>Класс напряжения, кВ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</si>
  <si>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</si>
  <si>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</si>
  <si>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потребителей электрической энергии</t>
  </si>
  <si>
    <t>Смежные сетевые организации и производители электрической энергии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</si>
  <si>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</si>
  <si>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</si>
  <si>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</si>
  <si>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</si>
  <si>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</si>
  <si>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(6 - 20 кВ)</t>
  </si>
  <si>
    <t>НН (ниже 1 кВ)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</si>
  <si>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</si>
  <si>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</si>
  <si>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Данные о причинах прекращения передачи электрической энергии и их расследовании</t>
  </si>
  <si>
    <t>Вид прекращения передачи электроэнергии (П, А, В)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</si>
  <si>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</si>
  <si>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Код организационной причины аварии</t>
  </si>
  <si>
    <t>Код технической причины повреждения оборудования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</si>
  <si>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</si>
  <si>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</si>
  <si>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</si>
  <si>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ИТОГО по всем прекращениям передачи электрической энергии за отчетный период:</t>
  </si>
  <si>
    <t>И</t>
  </si>
  <si>
    <t>0; 1</t>
  </si>
  <si>
    <t>П</t>
  </si>
  <si>
    <t>А</t>
  </si>
  <si>
    <t>В</t>
  </si>
  <si>
    <t>В1</t>
  </si>
  <si>
    <t>N формулы (пункта) методических указаний</t>
  </si>
  <si>
    <t>Показатель средней продолжительности прекращений передачи электрической энергии (Пп)</t>
  </si>
  <si>
    <t>Показатель средней продолжительности прекращений передачи электрической энергии на точку поставки (Пsaidi)</t>
  </si>
  <si>
    <t>Показатель средней частоты прекращений передачи электрической энергии на точку поставки (Пsaifi)</t>
  </si>
  <si>
    <t>Показатель уровня качества осуществляемого технологического присоединения (Птпр)</t>
  </si>
  <si>
    <t>7 или 12</t>
  </si>
  <si>
    <t>Показатель уровня качества обслуживания потребителей услуг территориальными сетевыми организациями (Птсо)</t>
  </si>
  <si>
    <t>Плановое значение показателя Пп, Пплп</t>
  </si>
  <si>
    <t>Пункт 4.1 методических указаний</t>
  </si>
  <si>
    <t>Плановое значение показателя Птпр, Пплтпр</t>
  </si>
  <si>
    <t>Плановое значение показателя Птсо, Пплтсо</t>
  </si>
  <si>
    <t>Плановое значение показателя Пens, Пплens</t>
  </si>
  <si>
    <t>Плановое значение показателя Пsaidi, Пплsaidi</t>
  </si>
  <si>
    <t>Пункт 4.2 методических указаний</t>
  </si>
  <si>
    <t>Плановое значение показателя Пsaifi, Пплsaifi</t>
  </si>
  <si>
    <t>Оценка достижения показателя уровня надежности оказываемых услуг, Кнад</t>
  </si>
  <si>
    <t>Пункт 5 методических указаний</t>
  </si>
  <si>
    <t>Оценка достижения показателя уровня надежности оказываемых услуг, Кнад1</t>
  </si>
  <si>
    <t>Оценка достижения показателя уровня надежности оказываемых услуг, Кнад2</t>
  </si>
  <si>
    <t>Оценка достижения показателя уровня качества оказываемых услуг, Ккач (организации по управлению единой национальной (общероссийской) электрической сетью)</t>
  </si>
  <si>
    <t>Оценка достижения показателя уровня качества оказываемых услуг, Ккач1 (для территориальной сетевой организации)</t>
  </si>
  <si>
    <t>Оценка достижения показателя уровня качества оказываемых услуг, Ккач2 (для территориальной сетевой организации)</t>
  </si>
  <si>
    <t>Оценка достижения показателя уровня качества оказываемых услуг, Ккач3 (для территориальной сетевой организации)</t>
  </si>
  <si>
    <t>N пункта методических указаний</t>
  </si>
  <si>
    <t>1. Оценка достижения показателя уровня надежности оказываемых услуг, Кнад</t>
  </si>
  <si>
    <t>пункт 5</t>
  </si>
  <si>
    <t>2. Оценка достижения показателя уровня надежности оказываемых услуг, Кнад1</t>
  </si>
  <si>
    <t>Пункт 5</t>
  </si>
  <si>
    <t>3. Оценка достижения показателя уровня надежности оказываемых услуг, Кнад2</t>
  </si>
  <si>
    <t>4. Оценка достижения показателя уровня надежности оказываемых услуг, Ккач</t>
  </si>
  <si>
    <t>5. Оценка достижения показателя уровня надежности оказываемых услуг, Ккач1</t>
  </si>
  <si>
    <t>6. Оценка достижения показателя уровня надежности оказываемых услуг, Ккач2</t>
  </si>
  <si>
    <t>7. Оценка достижения показателя уровня надежности оказываемых услуг, Ккач3</t>
  </si>
  <si>
    <t>8. Обобщенный показатель уровня надежности и качества оказываемых услуг, Коб</t>
  </si>
  <si>
    <t>Форма 4.2. Расчет обобщенного показателя уровня надежности и качества оказываемых услуг</t>
  </si>
  <si>
    <t>Характеристики и (или) условия деятельности сетевой организации "1"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</si>
  <si>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(Nзаяв тпр)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</si>
  <si>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(Nнсзаяв тпр)</t>
  </si>
  <si>
    <t>Показатель качества рассмотрения заявок на технологическое присоединение к сети (Пзаяв тпр)</t>
  </si>
  <si>
    <t>Директор                          Рочев А.Я.</t>
  </si>
  <si>
    <t>Должность                                                                   Ф.И.О.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</si>
  <si>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(Nсд тпр)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</si>
  <si>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(Nнссд тпр)</t>
  </si>
  <si>
    <t>Показатель качества исполнения договоров об осуществлении технологического присоединения заявителей к сети (Пнс тпр)</t>
  </si>
  <si>
    <t>Перечень смежных сетевых организаций, затронутых
прекращением передачи электрической энергии</t>
  </si>
  <si>
    <t>Учет в показателях надежности, в т. ч. индикативных
показателях надежности (0 — нет, 1 — да)</t>
  </si>
  <si>
    <t>Номер прекращения передачи электрической энергии/
Номер итоговой строки</t>
  </si>
  <si>
    <t>Диспетчерское наименование объекта электросетевого хозяйства
сетевой организации, в результате отключения которой произошло
прекращение передачи электроэнергии потребителям услуг</t>
  </si>
  <si>
    <t>Высший класс напряжения отключенного
оборудования сетевой организации, кВ</t>
  </si>
  <si>
    <t>Время и дата начала прекращения передачи электрической энергии
(часы, минуты, ГГГГ.ММ.ДД)</t>
  </si>
  <si>
    <t>Время и дата восстановления режима потребления
электрической энергии потребителей услуг
(часы, минуты, ГГГГ.ММ.ДД)</t>
  </si>
  <si>
    <t>Перечень объектов электросетевого хозяйства, отключение которых
привело к прекращению передачи электрической энергии
потребителям услуг (ПС, ТП, РП, ВЛ, КЛ)</t>
  </si>
  <si>
    <t>Перечень потребителей 1-й и 2-й категорий надежности, в отношении
которых произошло полное ограничение режима потребления
электрической энергии</t>
  </si>
  <si>
    <t>Перечень потребителей 1-й и 2-й категорий надежности, в отношении
которых произошло частичное ограничение режима потребления
электрической энергии</t>
  </si>
  <si>
    <t>Суммарный объем фактической нагрузки (мощности) на присоединениях
потребителей услуг, по которым произошло прекращение передачи
электрической энергии на момент возникновения такого события, кВт</t>
  </si>
  <si>
    <t>Смежные сетевые организации и производители
электрической энергии</t>
  </si>
  <si>
    <t>Номер и дата акта расследования технологического нарушения,
записи в оперативном журнале</t>
  </si>
  <si>
    <t>BH
(110 кВ и выше)</t>
  </si>
  <si>
    <t>CH1
(35 кВ)</t>
  </si>
  <si>
    <t>CH2
(6—20 кВ)</t>
  </si>
  <si>
    <t>HH
(0,22—1 кВ)</t>
  </si>
  <si>
    <t xml:space="preserve"> -</t>
  </si>
  <si>
    <t>РП</t>
  </si>
  <si>
    <t>х</t>
  </si>
  <si>
    <t>— по ограничениям, связанным с проведением ремонтных работ</t>
  </si>
  <si>
    <t>— по аварийным ограничениям</t>
  </si>
  <si>
    <t>— по внерегламентным отключениям</t>
  </si>
  <si>
    <t>Объем недоотпущенной электрической энергии (Пens) (МВт.час)</t>
  </si>
  <si>
    <t>Форма 4.1. Показатели уровня надежности и уровня качества оказываемых услуг сетевой организации</t>
  </si>
  <si>
    <t>Балаковской ТЭЦ-4
10 кВ</t>
  </si>
  <si>
    <t>— по внерегламентным отключениям, учитываемым при расчете показателей надежности, в том числе показателей надежности индикативных</t>
  </si>
  <si>
    <t>Форма 8.3. Расчет индикативного показателя уровня надежности оказываемых услуг для территориальных сетевых организаций и организаций по управлению единой национальной (общероссийской) электрической сетью, чей долгосрочный период регулирования начался после 2018года.</t>
  </si>
  <si>
    <t>№ п/п</t>
  </si>
  <si>
    <t>Максимальное за расчетный период регулирования число точек поставки сетевой организации, шт., в том числе в разбивке по уровням напряжения:</t>
  </si>
  <si>
    <t>ВН (110 кВ и выше), шт.</t>
  </si>
  <si>
    <t>СН-1 (35 кВ), шт.</t>
  </si>
  <si>
    <t>СН-2 (6-20 кВ), шт.</t>
  </si>
  <si>
    <t>НН (до 1 кВ), шт.</t>
  </si>
  <si>
    <t>Средняя продолжительность прекращения передачи электрической энергии на точку поставки (Пsaidi), час.</t>
  </si>
  <si>
    <t>Средняя частота прекращений передачи электрической энергии на точку поставки ( (Пsaifi), шт.</t>
  </si>
  <si>
    <t>Средняя продолжительность прекращения передачи электрической энергии при проведении ремонтных работ (Пsaidi), час.</t>
  </si>
  <si>
    <t>Средняя частота прекращений передачи электрической энергии при проведении ремонтных работ (Пsaifi), шт.</t>
  </si>
  <si>
    <t>1.2</t>
  </si>
  <si>
    <t>1.3</t>
  </si>
  <si>
    <t>1.4</t>
  </si>
  <si>
    <t>Вид объекта: КЛ, ВЛ, ПС, ТП, РП</t>
  </si>
  <si>
    <t>Коэффициент допустимого отклонения для показателя уровня надежности оказываемых услуг (Пsaidi),  К1m (Km)</t>
  </si>
  <si>
    <t>Коэффициент допустимого отклонения для показателя уровня надежности оказываемых услуг (Пsaifi),  К1m (Km)</t>
  </si>
  <si>
    <r>
      <t>Коэффициент допустимого отклонения для показателя уровня качества осуществляемого технологического присоединения  (П</t>
    </r>
    <r>
      <rPr>
        <vertAlign val="subscript"/>
        <sz val="9.35"/>
        <color theme="1"/>
        <rFont val="Times New Roman"/>
        <family val="1"/>
        <charset val="204"/>
      </rPr>
      <t>тпр</t>
    </r>
    <r>
      <rPr>
        <sz val="11"/>
        <color theme="1"/>
        <rFont val="Times New Roman"/>
        <family val="1"/>
        <charset val="204"/>
      </rPr>
      <t>),  К</t>
    </r>
  </si>
  <si>
    <t>ВЛ</t>
  </si>
  <si>
    <t>10</t>
  </si>
  <si>
    <t>ТП</t>
  </si>
  <si>
    <t>яч.46 ЦРП-3</t>
  </si>
  <si>
    <t>яч.8 ЦРП-9</t>
  </si>
  <si>
    <t>0,4</t>
  </si>
  <si>
    <r>
      <t xml:space="preserve">Форма 8.1 — Журнал учета данных первичной информации  по всем прекращениям передачи электрической энергии,  произошедших на объектах сетевой организации  за </t>
    </r>
    <r>
      <rPr>
        <u/>
        <sz val="11"/>
        <rFont val="Times New Roman"/>
        <family val="1"/>
        <charset val="204"/>
      </rPr>
      <t>январь-декабрь</t>
    </r>
    <r>
      <rPr>
        <sz val="11"/>
        <rFont val="Times New Roman"/>
        <family val="1"/>
        <charset val="204"/>
      </rPr>
      <t xml:space="preserve"> месяц </t>
    </r>
    <r>
      <rPr>
        <u/>
        <sz val="11"/>
        <rFont val="Times New Roman"/>
        <family val="1"/>
        <charset val="204"/>
      </rPr>
      <t>2023 года</t>
    </r>
  </si>
  <si>
    <t>ТП-8</t>
  </si>
  <si>
    <t>Оперативный журнал за 03.01.2023</t>
  </si>
  <si>
    <t>яч.15 РП-10 (ВСЗ)</t>
  </si>
  <si>
    <t>ф.14 ТП-58</t>
  </si>
  <si>
    <t>ООО ПО "ВРБ"</t>
  </si>
  <si>
    <t>Оперативный журнал за 02.05.2023</t>
  </si>
  <si>
    <t>яч.13 ЦРП-3</t>
  </si>
  <si>
    <t>Оперативный журнал за 10.05.2023</t>
  </si>
  <si>
    <t xml:space="preserve"> Т-1 ТП-91</t>
  </si>
  <si>
    <t xml:space="preserve"> Т-2 ТП-91</t>
  </si>
  <si>
    <t>Оперативный журнал за 13.06.2023</t>
  </si>
  <si>
    <t>ф.2 ТП-8</t>
  </si>
  <si>
    <t>ИП "Стрелков"</t>
  </si>
  <si>
    <t>ф.4 ТП-86А</t>
  </si>
  <si>
    <t>ИП "Горяйнов"</t>
  </si>
  <si>
    <t>ТП "Нано Квант Ойл"</t>
  </si>
  <si>
    <t>Оперативный журнал за 23.06.2023</t>
  </si>
  <si>
    <t>Оперативный журнал за 17.02.2023</t>
  </si>
  <si>
    <t>Оперативный журнал за 18.03.2023</t>
  </si>
  <si>
    <t>Оперативный журнал за 12.06.2023</t>
  </si>
  <si>
    <t>яч.4 РП 2 В/П</t>
  </si>
  <si>
    <t>6</t>
  </si>
  <si>
    <t>ТП "Химик"</t>
  </si>
  <si>
    <t>Оперативный журнал за 15.06.2023</t>
  </si>
  <si>
    <t>яч.30 ГПП</t>
  </si>
  <si>
    <t>ВВ-2 РП-11</t>
  </si>
  <si>
    <t>Оперативный журнал за 06.08.2023</t>
  </si>
  <si>
    <t>ГПП</t>
  </si>
  <si>
    <t>яч.43 ЦРП-1</t>
  </si>
  <si>
    <t>ТП-111</t>
  </si>
  <si>
    <t>Оперативный журнал за 05.09.2023</t>
  </si>
  <si>
    <t>яч.12 ЦРП-1</t>
  </si>
  <si>
    <t>Оперативный журнал за 24.11.2023</t>
  </si>
  <si>
    <t>ТП-86</t>
  </si>
  <si>
    <t>+21,2</t>
  </si>
  <si>
    <t>РП-10 ВСЗ
10 кВ</t>
  </si>
  <si>
    <t xml:space="preserve"> КЛ-10 кВ, ТП-8 10/0,4 кВ</t>
  </si>
  <si>
    <t xml:space="preserve"> ВЛ-0,4 кВ 
Власов С.М.</t>
  </si>
  <si>
    <t>Токопровод № 2 10 кВ,
ЦРП-1,  КЛ-10 кВ, ТП-87 10/0,4 кВ</t>
  </si>
  <si>
    <t>Токопровод № 1 10 кВ, Токопровод № 2 10 кВ
ЦРП-1, РП-1А, РП-1Б</t>
  </si>
  <si>
    <t xml:space="preserve"> КЛ-10 кВ
ПАО "Россети Волга"</t>
  </si>
  <si>
    <t>КЛ</t>
  </si>
  <si>
    <t>Токопровод № 2 10 кВ,
ЦРП-1,  КЛ-10 кВ, ТП-111 10/0,4 кВ</t>
  </si>
  <si>
    <t>КВ-0,4 кВ ООО "ОдиссеяП"</t>
  </si>
  <si>
    <t>ВЛ-0,4 кВ ООО "ПромТехПласт"</t>
  </si>
  <si>
    <r>
      <t xml:space="preserve"> Форма 8.1.1. Ведомость присоединений потребителей услуг  сетевой организации  за </t>
    </r>
    <r>
      <rPr>
        <u/>
        <sz val="11"/>
        <rFont val="Times New Roman"/>
        <family val="1"/>
        <charset val="204"/>
      </rPr>
      <t>январь-декабрь</t>
    </r>
    <r>
      <rPr>
        <sz val="11"/>
        <rFont val="Times New Roman"/>
        <family val="1"/>
        <charset val="204"/>
      </rPr>
      <t xml:space="preserve"> месяц </t>
    </r>
    <r>
      <rPr>
        <u/>
        <sz val="11"/>
        <rFont val="Times New Roman"/>
        <family val="1"/>
        <charset val="204"/>
      </rPr>
      <t>2023</t>
    </r>
    <r>
      <rPr>
        <sz val="11"/>
        <rFont val="Times New Roman"/>
        <family val="1"/>
        <charset val="204"/>
      </rPr>
      <t>года</t>
    </r>
  </si>
  <si>
    <t>КВЛ-0,4 кВ Медведева И.В.</t>
  </si>
  <si>
    <t>Форма 3.1. Отчетные данные для расчета значения показателя качества рассмотрения заявок на технологическое присоединение к сети в период 2023 г.</t>
  </si>
  <si>
    <t>Форма 3.2. Отчетные данные для расчета значения показателя качества исполнения договоров об осуществлении технологического присоединения заявителей к сети, в период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</si>
</sst>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"/>
    <numFmt numFmtId="165" formatCode="0.0%"/>
    <numFmt numFmtId="166" formatCode="h:mm\ yyyy/mm/dd"/>
    <numFmt numFmtId="167" formatCode="0.0"/>
    <numFmt numFmtId="168" formatCode="0.000"/>
  </numFmts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name val="Times New Roman"/>
      <family val="1"/>
      <charset val="204"/>
    </font>
    <font>
      <sz val="10"/>
      <name val="Arial Cyr"/>
      <charset val="204"/>
    </font>
    <font>
      <u/>
      <sz val="11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bscript"/>
      <sz val="9.3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9" fillId="0" borderId="0"/>
  </cellStyleXfs>
  <cellXfs count="165">
    <xf numFmtId="0" fontId="0" fillId="0" borderId="0" xfId="0"/>
    <xf numFmtId="0" fontId="8" fillId="0" borderId="0" xfId="0" applyFont="1"/>
    <xf numFmtId="0" fontId="6" fillId="0" borderId="0" xfId="0" applyFont="1"/>
    <xf numFmtId="0" fontId="6" fillId="2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justify" wrapText="1"/>
    </xf>
    <xf numFmtId="0" fontId="5" fillId="0" borderId="0" xfId="0" applyFont="1" applyAlignment="1">
      <alignment vertical="top"/>
    </xf>
    <xf numFmtId="0" fontId="6" fillId="0" borderId="0" xfId="1" applyFont="1" applyAlignment="1">
      <alignment wrapText="1"/>
    </xf>
    <xf numFmtId="0" fontId="6" fillId="0" borderId="0" xfId="1" applyFont="1"/>
    <xf numFmtId="0" fontId="6" fillId="0" borderId="2" xfId="1" applyFont="1" applyBorder="1" applyAlignment="1">
      <alignment vertical="top" wrapText="1"/>
    </xf>
    <xf numFmtId="49" fontId="6" fillId="0" borderId="2" xfId="1" applyNumberFormat="1" applyFont="1" applyBorder="1" applyAlignment="1">
      <alignment horizontal="right" vertical="top" wrapText="1"/>
    </xf>
    <xf numFmtId="0" fontId="7" fillId="0" borderId="2" xfId="1" applyFont="1" applyBorder="1" applyAlignment="1">
      <alignment horizontal="center" vertical="top" wrapText="1"/>
    </xf>
    <xf numFmtId="0" fontId="6" fillId="0" borderId="0" xfId="1" applyFont="1" applyAlignment="1">
      <alignment vertical="top" wrapText="1"/>
    </xf>
    <xf numFmtId="0" fontId="7" fillId="0" borderId="0" xfId="1" applyFont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10" fillId="0" borderId="0" xfId="0" applyFont="1"/>
    <xf numFmtId="0" fontId="6" fillId="0" borderId="1" xfId="0" applyFont="1" applyBorder="1" applyAlignment="1">
      <alignment horizontal="left"/>
    </xf>
    <xf numFmtId="0" fontId="6" fillId="2" borderId="2" xfId="0" applyFont="1" applyFill="1" applyBorder="1" applyAlignment="1">
      <alignment horizontal="justify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justify" vertical="top" wrapText="1"/>
    </xf>
    <xf numFmtId="0" fontId="10" fillId="0" borderId="0" xfId="1" applyFont="1"/>
    <xf numFmtId="0" fontId="6" fillId="2" borderId="2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1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right" vertical="top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vertical="top"/>
    </xf>
    <xf numFmtId="0" fontId="4" fillId="0" borderId="0" xfId="0" applyFont="1"/>
    <xf numFmtId="0" fontId="12" fillId="0" borderId="0" xfId="2" applyFont="1" applyAlignment="1" applyProtection="1">
      <alignment horizontal="left" vertical="top"/>
    </xf>
    <xf numFmtId="164" fontId="6" fillId="0" borderId="1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12" fillId="0" borderId="0" xfId="2" applyFont="1" applyAlignment="1" applyProtection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168" fontId="4" fillId="0" borderId="4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5" fillId="0" borderId="0" xfId="1" applyFont="1"/>
    <xf numFmtId="0" fontId="4" fillId="0" borderId="0" xfId="1" applyFont="1" applyAlignment="1">
      <alignment vertical="top"/>
    </xf>
    <xf numFmtId="0" fontId="4" fillId="0" borderId="2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" fontId="4" fillId="0" borderId="0" xfId="0" applyNumberFormat="1" applyFont="1" applyAlignment="1">
      <alignment horizontal="right" vertical="center" wrapText="1"/>
    </xf>
    <xf numFmtId="0" fontId="4" fillId="0" borderId="1" xfId="0" applyFont="1" applyBorder="1" applyAlignment="1">
      <alignment horizontal="left"/>
    </xf>
    <xf numFmtId="49" fontId="4" fillId="0" borderId="2" xfId="1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top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top"/>
    </xf>
    <xf numFmtId="49" fontId="6" fillId="0" borderId="2" xfId="1" applyNumberFormat="1" applyFont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 wrapText="1"/>
    </xf>
    <xf numFmtId="167" fontId="6" fillId="2" borderId="2" xfId="0" applyNumberFormat="1" applyFont="1" applyFill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168" fontId="6" fillId="0" borderId="2" xfId="1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center"/>
    </xf>
    <xf numFmtId="168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21" fillId="3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1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10" fillId="0" borderId="0" xfId="1" applyFont="1" applyAlignment="1">
      <alignment horizontal="center"/>
    </xf>
    <xf numFmtId="0" fontId="5" fillId="0" borderId="0" xfId="1" applyFont="1" applyAlignment="1">
      <alignment horizontal="center" vertical="top"/>
    </xf>
    <xf numFmtId="0" fontId="6" fillId="0" borderId="10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vertical="center" textRotation="90" wrapText="1"/>
    </xf>
    <xf numFmtId="0" fontId="4" fillId="0" borderId="14" xfId="0" applyFont="1" applyBorder="1" applyAlignment="1">
      <alignment vertical="center" textRotation="90" wrapText="1"/>
    </xf>
    <xf numFmtId="0" fontId="4" fillId="0" borderId="13" xfId="0" applyFont="1" applyBorder="1" applyAlignment="1">
      <alignment vertical="center" textRotation="90" wrapText="1"/>
    </xf>
    <xf numFmtId="0" fontId="4" fillId="0" borderId="12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4" fillId="0" borderId="14" xfId="0" applyFont="1" applyBorder="1"/>
    <xf numFmtId="0" fontId="4" fillId="0" borderId="13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49" fontId="4" fillId="0" borderId="4" xfId="0" applyNumberFormat="1" applyFont="1" applyBorder="1" applyAlignment="1">
      <alignment horizontal="left" wrapText="1"/>
    </xf>
    <xf numFmtId="49" fontId="4" fillId="0" borderId="5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left" wrapText="1"/>
    </xf>
    <xf numFmtId="49" fontId="4" fillId="0" borderId="7" xfId="0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4" fillId="0" borderId="5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textRotation="90" wrapText="1"/>
    </xf>
  </cellXfs>
  <cellStyles count="15">
    <cellStyle name="Гиперссылка" xfId="2" builtinId="8"/>
    <cellStyle name="Обычный" xfId="0" builtinId="0"/>
    <cellStyle name="Обычный 2" xfId="1"/>
    <cellStyle name="Обычный 2 2" xfId="3"/>
    <cellStyle name="Обычный 2 3" xfId="4"/>
    <cellStyle name="Обычный 2 4" xfId="6"/>
    <cellStyle name="Обычный 2 5" xfId="13"/>
    <cellStyle name="Обычный 3" xfId="14"/>
    <cellStyle name="Обычный 3 2" xfId="5"/>
    <cellStyle name="Обычный 3 3" xfId="7"/>
    <cellStyle name="Обычный 4 2" xfId="8"/>
    <cellStyle name="Обычный 5" xfId="9"/>
    <cellStyle name="Обычный 6" xfId="10"/>
    <cellStyle name="Обычный 7" xfId="11"/>
    <cellStyle name="Обычный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</xdr:col>
      <xdr:colOff>152400</xdr:colOff>
      <xdr:row>7</xdr:row>
      <xdr:rowOff>36576</xdr:rowOff>
    </xdr:to>
    <xdr:sp macro="" textlink="">
      <xdr:nvSpPr>
        <xdr:cNvPr id="1025" name="AutoShape 1" descr="data:image/png;base64,iVBORw0KGgoAAAANSUhEUgAAAAkAAAAPCAYAAAA2yOUNAAAA7klEQVQokYWRMYqDABBFZ20lbcCAnWAtBLG1CXiDYA7hCTxBPEBKa0Fs7CytJI29nV0KsZB06tvC3UDWJDswxcCbB/PnC0D+K03TEJGXHYYhAMrlchFd12UYBgEeXde1zPO8mAB83ycIAv5Wnufws0XXdex2O67X6wp8QABZlmFZFuM4vocAjscjURR9hsqy5HA4fIY8z6OqqhWk/OZVFIVsNhuxbXsdJsA0Tez3e5qmeXmdIiISx7E4jiOGYTwJ+r6XaZpE7vc7pmlyu91WhjRNF9P5fJbT6STb7fbJ0ratJEmyDKqqvn2w67oAfANNfUkgY6hYnwAAAABJRU5ErkJggg==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0077450"/>
          <a:ext cx="152400" cy="1905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152400</xdr:colOff>
      <xdr:row>8</xdr:row>
      <xdr:rowOff>59436</xdr:rowOff>
    </xdr:to>
    <xdr:sp macro="" textlink="">
      <xdr:nvSpPr>
        <xdr:cNvPr id="1026" name="AutoShape 2" descr="data:image/png;base64,iVBORw0KGgoAAAANSUhEUgAAAAkAAAAPCAYAAAA2yOUNAAAA7klEQVQokYWRMYqDABBFZ20lbcCAnWAtBLG1CXiDYA7hCTxBPEBKa0Fs7CytJI29nV0KsZB06tvC3UDWJDswxcCbB/PnC0D+K03TEJGXHYYhAMrlchFd12UYBgEeXde1zPO8mAB83ycIAv5Wnufws0XXdex2O67X6wp8QABZlmFZFuM4vocAjscjURR9hsqy5HA4fIY8z6OqqhWk/OZVFIVsNhuxbXsdJsA0Tez3e5qmeXmdIiISx7E4jiOGYTwJ+r6XaZpE7vc7pmlyu91WhjRNF9P5fJbT6STb7fbJ0ratJEmyDKqqvn2w67oAfANNfUkgY6hYnwAAAABJRU5ErkJggg==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7202150"/>
          <a:ext cx="152400" cy="1905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4"/>
  <sheetViews>
    <sheetView tabSelected="1" workbookViewId="0">
      <selection activeCell="G13" sqref="G13"/>
    </sheetView>
  </sheetViews>
  <sheetFormatPr defaultRowHeight="15.75" x14ac:dyDescent="0.25"/>
  <cols>
    <col min="1" max="1" width="11.140625" style="2" customWidth="1"/>
    <col min="2" max="2" width="32.5703125" style="2" customWidth="1"/>
    <col min="3" max="3" width="50.140625" style="2" customWidth="1"/>
    <col min="4" max="16384" width="9.140625" style="2"/>
  </cols>
  <sheetData>
    <row r="1" spans="1:11" ht="75" customHeight="1" x14ac:dyDescent="0.3">
      <c r="A1" s="109" t="s">
        <v>40</v>
      </c>
      <c r="B1" s="109"/>
      <c r="C1" s="109"/>
    </row>
    <row r="2" spans="1:11" ht="27" customHeight="1" x14ac:dyDescent="0.25">
      <c r="A2" s="110" t="s">
        <v>11</v>
      </c>
      <c r="B2" s="110"/>
      <c r="C2" s="110"/>
    </row>
    <row r="3" spans="1:11" x14ac:dyDescent="0.25">
      <c r="A3" s="111" t="s">
        <v>3</v>
      </c>
      <c r="B3" s="111"/>
      <c r="C3" s="111"/>
    </row>
    <row r="5" spans="1:11" ht="39.75" customHeight="1" x14ac:dyDescent="0.25">
      <c r="A5" s="11" t="s">
        <v>19</v>
      </c>
      <c r="B5" s="11" t="s">
        <v>36</v>
      </c>
      <c r="C5" s="11" t="s">
        <v>9</v>
      </c>
    </row>
    <row r="6" spans="1:11" ht="51" customHeight="1" x14ac:dyDescent="0.25">
      <c r="A6" s="3">
        <v>1</v>
      </c>
      <c r="B6" s="22" t="s">
        <v>37</v>
      </c>
      <c r="C6" s="11">
        <v>104</v>
      </c>
      <c r="D6" s="9"/>
    </row>
    <row r="7" spans="1:11" ht="71.25" customHeight="1" x14ac:dyDescent="0.25">
      <c r="A7" s="3">
        <v>2</v>
      </c>
      <c r="B7" s="22" t="s">
        <v>38</v>
      </c>
      <c r="C7" s="53">
        <f>'8.1'!I44*'8.1'!M44/'1.3'!C6</f>
        <v>0</v>
      </c>
      <c r="D7" s="105"/>
      <c r="E7" s="106"/>
      <c r="F7" s="106"/>
      <c r="G7" s="106"/>
      <c r="H7" s="106"/>
      <c r="I7" s="106"/>
      <c r="J7" s="106"/>
      <c r="K7" s="106"/>
    </row>
    <row r="8" spans="1:11" ht="66.75" customHeight="1" x14ac:dyDescent="0.25">
      <c r="A8" s="3">
        <v>3</v>
      </c>
      <c r="B8" s="22" t="s">
        <v>39</v>
      </c>
      <c r="C8" s="45">
        <f>'8.1'!M44/'1.3'!C6</f>
        <v>0</v>
      </c>
      <c r="D8" s="107"/>
      <c r="E8" s="108"/>
      <c r="F8" s="108"/>
      <c r="G8" s="108"/>
      <c r="H8" s="108"/>
      <c r="I8" s="108"/>
      <c r="J8" s="108"/>
      <c r="K8" s="108"/>
    </row>
    <row r="10" spans="1:11" ht="31.5" customHeight="1" x14ac:dyDescent="0.25">
      <c r="A10" s="7" t="s">
        <v>12</v>
      </c>
      <c r="B10" s="8" t="s">
        <v>13</v>
      </c>
      <c r="C10" s="7"/>
    </row>
    <row r="11" spans="1:11" x14ac:dyDescent="0.25">
      <c r="A11" s="14" t="s">
        <v>0</v>
      </c>
      <c r="B11" s="6" t="s">
        <v>2</v>
      </c>
      <c r="C11" s="6" t="s">
        <v>1</v>
      </c>
    </row>
    <row r="14" spans="1:11" x14ac:dyDescent="0.25">
      <c r="C14" s="4"/>
    </row>
  </sheetData>
  <mergeCells count="5">
    <mergeCell ref="D7:K7"/>
    <mergeCell ref="D8:K8"/>
    <mergeCell ref="A1:C1"/>
    <mergeCell ref="A2:C2"/>
    <mergeCell ref="A3:C3"/>
  </mergeCells>
  <pageMargins left="0.7" right="0.32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8"/>
  <sheetViews>
    <sheetView workbookViewId="0">
      <selection activeCell="F11" sqref="F11"/>
    </sheetView>
  </sheetViews>
  <sheetFormatPr defaultRowHeight="15.75" x14ac:dyDescent="0.25"/>
  <cols>
    <col min="1" max="1" width="7.42578125" style="2" customWidth="1"/>
    <col min="2" max="2" width="30.42578125" style="2" customWidth="1"/>
    <col min="3" max="3" width="21" style="2" customWidth="1"/>
    <col min="4" max="4" width="32" style="2" customWidth="1"/>
    <col min="5" max="256" width="9.140625" style="2"/>
    <col min="257" max="257" width="7.42578125" style="2" customWidth="1"/>
    <col min="258" max="258" width="30.42578125" style="2" customWidth="1"/>
    <col min="259" max="259" width="21.28515625" style="2" customWidth="1"/>
    <col min="260" max="260" width="34.140625" style="2" customWidth="1"/>
    <col min="261" max="512" width="9.140625" style="2"/>
    <col min="513" max="513" width="7.42578125" style="2" customWidth="1"/>
    <col min="514" max="514" width="30.42578125" style="2" customWidth="1"/>
    <col min="515" max="515" width="21.28515625" style="2" customWidth="1"/>
    <col min="516" max="516" width="34.140625" style="2" customWidth="1"/>
    <col min="517" max="768" width="9.140625" style="2"/>
    <col min="769" max="769" width="7.42578125" style="2" customWidth="1"/>
    <col min="770" max="770" width="30.42578125" style="2" customWidth="1"/>
    <col min="771" max="771" width="21.28515625" style="2" customWidth="1"/>
    <col min="772" max="772" width="34.140625" style="2" customWidth="1"/>
    <col min="773" max="1024" width="9.140625" style="2"/>
    <col min="1025" max="1025" width="7.42578125" style="2" customWidth="1"/>
    <col min="1026" max="1026" width="30.42578125" style="2" customWidth="1"/>
    <col min="1027" max="1027" width="21.28515625" style="2" customWidth="1"/>
    <col min="1028" max="1028" width="34.140625" style="2" customWidth="1"/>
    <col min="1029" max="1280" width="9.140625" style="2"/>
    <col min="1281" max="1281" width="7.42578125" style="2" customWidth="1"/>
    <col min="1282" max="1282" width="30.42578125" style="2" customWidth="1"/>
    <col min="1283" max="1283" width="21.28515625" style="2" customWidth="1"/>
    <col min="1284" max="1284" width="34.140625" style="2" customWidth="1"/>
    <col min="1285" max="1536" width="9.140625" style="2"/>
    <col min="1537" max="1537" width="7.42578125" style="2" customWidth="1"/>
    <col min="1538" max="1538" width="30.42578125" style="2" customWidth="1"/>
    <col min="1539" max="1539" width="21.28515625" style="2" customWidth="1"/>
    <col min="1540" max="1540" width="34.140625" style="2" customWidth="1"/>
    <col min="1541" max="1792" width="9.140625" style="2"/>
    <col min="1793" max="1793" width="7.42578125" style="2" customWidth="1"/>
    <col min="1794" max="1794" width="30.42578125" style="2" customWidth="1"/>
    <col min="1795" max="1795" width="21.28515625" style="2" customWidth="1"/>
    <col min="1796" max="1796" width="34.140625" style="2" customWidth="1"/>
    <col min="1797" max="2048" width="9.140625" style="2"/>
    <col min="2049" max="2049" width="7.42578125" style="2" customWidth="1"/>
    <col min="2050" max="2050" width="30.42578125" style="2" customWidth="1"/>
    <col min="2051" max="2051" width="21.28515625" style="2" customWidth="1"/>
    <col min="2052" max="2052" width="34.140625" style="2" customWidth="1"/>
    <col min="2053" max="2304" width="9.140625" style="2"/>
    <col min="2305" max="2305" width="7.42578125" style="2" customWidth="1"/>
    <col min="2306" max="2306" width="30.42578125" style="2" customWidth="1"/>
    <col min="2307" max="2307" width="21.28515625" style="2" customWidth="1"/>
    <col min="2308" max="2308" width="34.140625" style="2" customWidth="1"/>
    <col min="2309" max="2560" width="9.140625" style="2"/>
    <col min="2561" max="2561" width="7.42578125" style="2" customWidth="1"/>
    <col min="2562" max="2562" width="30.42578125" style="2" customWidth="1"/>
    <col min="2563" max="2563" width="21.28515625" style="2" customWidth="1"/>
    <col min="2564" max="2564" width="34.140625" style="2" customWidth="1"/>
    <col min="2565" max="2816" width="9.140625" style="2"/>
    <col min="2817" max="2817" width="7.42578125" style="2" customWidth="1"/>
    <col min="2818" max="2818" width="30.42578125" style="2" customWidth="1"/>
    <col min="2819" max="2819" width="21.28515625" style="2" customWidth="1"/>
    <col min="2820" max="2820" width="34.140625" style="2" customWidth="1"/>
    <col min="2821" max="3072" width="9.140625" style="2"/>
    <col min="3073" max="3073" width="7.42578125" style="2" customWidth="1"/>
    <col min="3074" max="3074" width="30.42578125" style="2" customWidth="1"/>
    <col min="3075" max="3075" width="21.28515625" style="2" customWidth="1"/>
    <col min="3076" max="3076" width="34.140625" style="2" customWidth="1"/>
    <col min="3077" max="3328" width="9.140625" style="2"/>
    <col min="3329" max="3329" width="7.42578125" style="2" customWidth="1"/>
    <col min="3330" max="3330" width="30.42578125" style="2" customWidth="1"/>
    <col min="3331" max="3331" width="21.28515625" style="2" customWidth="1"/>
    <col min="3332" max="3332" width="34.140625" style="2" customWidth="1"/>
    <col min="3333" max="3584" width="9.140625" style="2"/>
    <col min="3585" max="3585" width="7.42578125" style="2" customWidth="1"/>
    <col min="3586" max="3586" width="30.42578125" style="2" customWidth="1"/>
    <col min="3587" max="3587" width="21.28515625" style="2" customWidth="1"/>
    <col min="3588" max="3588" width="34.140625" style="2" customWidth="1"/>
    <col min="3589" max="3840" width="9.140625" style="2"/>
    <col min="3841" max="3841" width="7.42578125" style="2" customWidth="1"/>
    <col min="3842" max="3842" width="30.42578125" style="2" customWidth="1"/>
    <col min="3843" max="3843" width="21.28515625" style="2" customWidth="1"/>
    <col min="3844" max="3844" width="34.140625" style="2" customWidth="1"/>
    <col min="3845" max="4096" width="9.140625" style="2"/>
    <col min="4097" max="4097" width="7.42578125" style="2" customWidth="1"/>
    <col min="4098" max="4098" width="30.42578125" style="2" customWidth="1"/>
    <col min="4099" max="4099" width="21.28515625" style="2" customWidth="1"/>
    <col min="4100" max="4100" width="34.140625" style="2" customWidth="1"/>
    <col min="4101" max="4352" width="9.140625" style="2"/>
    <col min="4353" max="4353" width="7.42578125" style="2" customWidth="1"/>
    <col min="4354" max="4354" width="30.42578125" style="2" customWidth="1"/>
    <col min="4355" max="4355" width="21.28515625" style="2" customWidth="1"/>
    <col min="4356" max="4356" width="34.140625" style="2" customWidth="1"/>
    <col min="4357" max="4608" width="9.140625" style="2"/>
    <col min="4609" max="4609" width="7.42578125" style="2" customWidth="1"/>
    <col min="4610" max="4610" width="30.42578125" style="2" customWidth="1"/>
    <col min="4611" max="4611" width="21.28515625" style="2" customWidth="1"/>
    <col min="4612" max="4612" width="34.140625" style="2" customWidth="1"/>
    <col min="4613" max="4864" width="9.140625" style="2"/>
    <col min="4865" max="4865" width="7.42578125" style="2" customWidth="1"/>
    <col min="4866" max="4866" width="30.42578125" style="2" customWidth="1"/>
    <col min="4867" max="4867" width="21.28515625" style="2" customWidth="1"/>
    <col min="4868" max="4868" width="34.140625" style="2" customWidth="1"/>
    <col min="4869" max="5120" width="9.140625" style="2"/>
    <col min="5121" max="5121" width="7.42578125" style="2" customWidth="1"/>
    <col min="5122" max="5122" width="30.42578125" style="2" customWidth="1"/>
    <col min="5123" max="5123" width="21.28515625" style="2" customWidth="1"/>
    <col min="5124" max="5124" width="34.140625" style="2" customWidth="1"/>
    <col min="5125" max="5376" width="9.140625" style="2"/>
    <col min="5377" max="5377" width="7.42578125" style="2" customWidth="1"/>
    <col min="5378" max="5378" width="30.42578125" style="2" customWidth="1"/>
    <col min="5379" max="5379" width="21.28515625" style="2" customWidth="1"/>
    <col min="5380" max="5380" width="34.140625" style="2" customWidth="1"/>
    <col min="5381" max="5632" width="9.140625" style="2"/>
    <col min="5633" max="5633" width="7.42578125" style="2" customWidth="1"/>
    <col min="5634" max="5634" width="30.42578125" style="2" customWidth="1"/>
    <col min="5635" max="5635" width="21.28515625" style="2" customWidth="1"/>
    <col min="5636" max="5636" width="34.140625" style="2" customWidth="1"/>
    <col min="5637" max="5888" width="9.140625" style="2"/>
    <col min="5889" max="5889" width="7.42578125" style="2" customWidth="1"/>
    <col min="5890" max="5890" width="30.42578125" style="2" customWidth="1"/>
    <col min="5891" max="5891" width="21.28515625" style="2" customWidth="1"/>
    <col min="5892" max="5892" width="34.140625" style="2" customWidth="1"/>
    <col min="5893" max="6144" width="9.140625" style="2"/>
    <col min="6145" max="6145" width="7.42578125" style="2" customWidth="1"/>
    <col min="6146" max="6146" width="30.42578125" style="2" customWidth="1"/>
    <col min="6147" max="6147" width="21.28515625" style="2" customWidth="1"/>
    <col min="6148" max="6148" width="34.140625" style="2" customWidth="1"/>
    <col min="6149" max="6400" width="9.140625" style="2"/>
    <col min="6401" max="6401" width="7.42578125" style="2" customWidth="1"/>
    <col min="6402" max="6402" width="30.42578125" style="2" customWidth="1"/>
    <col min="6403" max="6403" width="21.28515625" style="2" customWidth="1"/>
    <col min="6404" max="6404" width="34.140625" style="2" customWidth="1"/>
    <col min="6405" max="6656" width="9.140625" style="2"/>
    <col min="6657" max="6657" width="7.42578125" style="2" customWidth="1"/>
    <col min="6658" max="6658" width="30.42578125" style="2" customWidth="1"/>
    <col min="6659" max="6659" width="21.28515625" style="2" customWidth="1"/>
    <col min="6660" max="6660" width="34.140625" style="2" customWidth="1"/>
    <col min="6661" max="6912" width="9.140625" style="2"/>
    <col min="6913" max="6913" width="7.42578125" style="2" customWidth="1"/>
    <col min="6914" max="6914" width="30.42578125" style="2" customWidth="1"/>
    <col min="6915" max="6915" width="21.28515625" style="2" customWidth="1"/>
    <col min="6916" max="6916" width="34.140625" style="2" customWidth="1"/>
    <col min="6917" max="7168" width="9.140625" style="2"/>
    <col min="7169" max="7169" width="7.42578125" style="2" customWidth="1"/>
    <col min="7170" max="7170" width="30.42578125" style="2" customWidth="1"/>
    <col min="7171" max="7171" width="21.28515625" style="2" customWidth="1"/>
    <col min="7172" max="7172" width="34.140625" style="2" customWidth="1"/>
    <col min="7173" max="7424" width="9.140625" style="2"/>
    <col min="7425" max="7425" width="7.42578125" style="2" customWidth="1"/>
    <col min="7426" max="7426" width="30.42578125" style="2" customWidth="1"/>
    <col min="7427" max="7427" width="21.28515625" style="2" customWidth="1"/>
    <col min="7428" max="7428" width="34.140625" style="2" customWidth="1"/>
    <col min="7429" max="7680" width="9.140625" style="2"/>
    <col min="7681" max="7681" width="7.42578125" style="2" customWidth="1"/>
    <col min="7682" max="7682" width="30.42578125" style="2" customWidth="1"/>
    <col min="7683" max="7683" width="21.28515625" style="2" customWidth="1"/>
    <col min="7684" max="7684" width="34.140625" style="2" customWidth="1"/>
    <col min="7685" max="7936" width="9.140625" style="2"/>
    <col min="7937" max="7937" width="7.42578125" style="2" customWidth="1"/>
    <col min="7938" max="7938" width="30.42578125" style="2" customWidth="1"/>
    <col min="7939" max="7939" width="21.28515625" style="2" customWidth="1"/>
    <col min="7940" max="7940" width="34.140625" style="2" customWidth="1"/>
    <col min="7941" max="8192" width="9.140625" style="2"/>
    <col min="8193" max="8193" width="7.42578125" style="2" customWidth="1"/>
    <col min="8194" max="8194" width="30.42578125" style="2" customWidth="1"/>
    <col min="8195" max="8195" width="21.28515625" style="2" customWidth="1"/>
    <col min="8196" max="8196" width="34.140625" style="2" customWidth="1"/>
    <col min="8197" max="8448" width="9.140625" style="2"/>
    <col min="8449" max="8449" width="7.42578125" style="2" customWidth="1"/>
    <col min="8450" max="8450" width="30.42578125" style="2" customWidth="1"/>
    <col min="8451" max="8451" width="21.28515625" style="2" customWidth="1"/>
    <col min="8452" max="8452" width="34.140625" style="2" customWidth="1"/>
    <col min="8453" max="8704" width="9.140625" style="2"/>
    <col min="8705" max="8705" width="7.42578125" style="2" customWidth="1"/>
    <col min="8706" max="8706" width="30.42578125" style="2" customWidth="1"/>
    <col min="8707" max="8707" width="21.28515625" style="2" customWidth="1"/>
    <col min="8708" max="8708" width="34.140625" style="2" customWidth="1"/>
    <col min="8709" max="8960" width="9.140625" style="2"/>
    <col min="8961" max="8961" width="7.42578125" style="2" customWidth="1"/>
    <col min="8962" max="8962" width="30.42578125" style="2" customWidth="1"/>
    <col min="8963" max="8963" width="21.28515625" style="2" customWidth="1"/>
    <col min="8964" max="8964" width="34.140625" style="2" customWidth="1"/>
    <col min="8965" max="9216" width="9.140625" style="2"/>
    <col min="9217" max="9217" width="7.42578125" style="2" customWidth="1"/>
    <col min="9218" max="9218" width="30.42578125" style="2" customWidth="1"/>
    <col min="9219" max="9219" width="21.28515625" style="2" customWidth="1"/>
    <col min="9220" max="9220" width="34.140625" style="2" customWidth="1"/>
    <col min="9221" max="9472" width="9.140625" style="2"/>
    <col min="9473" max="9473" width="7.42578125" style="2" customWidth="1"/>
    <col min="9474" max="9474" width="30.42578125" style="2" customWidth="1"/>
    <col min="9475" max="9475" width="21.28515625" style="2" customWidth="1"/>
    <col min="9476" max="9476" width="34.140625" style="2" customWidth="1"/>
    <col min="9477" max="9728" width="9.140625" style="2"/>
    <col min="9729" max="9729" width="7.42578125" style="2" customWidth="1"/>
    <col min="9730" max="9730" width="30.42578125" style="2" customWidth="1"/>
    <col min="9731" max="9731" width="21.28515625" style="2" customWidth="1"/>
    <col min="9732" max="9732" width="34.140625" style="2" customWidth="1"/>
    <col min="9733" max="9984" width="9.140625" style="2"/>
    <col min="9985" max="9985" width="7.42578125" style="2" customWidth="1"/>
    <col min="9986" max="9986" width="30.42578125" style="2" customWidth="1"/>
    <col min="9987" max="9987" width="21.28515625" style="2" customWidth="1"/>
    <col min="9988" max="9988" width="34.140625" style="2" customWidth="1"/>
    <col min="9989" max="10240" width="9.140625" style="2"/>
    <col min="10241" max="10241" width="7.42578125" style="2" customWidth="1"/>
    <col min="10242" max="10242" width="30.42578125" style="2" customWidth="1"/>
    <col min="10243" max="10243" width="21.28515625" style="2" customWidth="1"/>
    <col min="10244" max="10244" width="34.140625" style="2" customWidth="1"/>
    <col min="10245" max="10496" width="9.140625" style="2"/>
    <col min="10497" max="10497" width="7.42578125" style="2" customWidth="1"/>
    <col min="10498" max="10498" width="30.42578125" style="2" customWidth="1"/>
    <col min="10499" max="10499" width="21.28515625" style="2" customWidth="1"/>
    <col min="10500" max="10500" width="34.140625" style="2" customWidth="1"/>
    <col min="10501" max="10752" width="9.140625" style="2"/>
    <col min="10753" max="10753" width="7.42578125" style="2" customWidth="1"/>
    <col min="10754" max="10754" width="30.42578125" style="2" customWidth="1"/>
    <col min="10755" max="10755" width="21.28515625" style="2" customWidth="1"/>
    <col min="10756" max="10756" width="34.140625" style="2" customWidth="1"/>
    <col min="10757" max="11008" width="9.140625" style="2"/>
    <col min="11009" max="11009" width="7.42578125" style="2" customWidth="1"/>
    <col min="11010" max="11010" width="30.42578125" style="2" customWidth="1"/>
    <col min="11011" max="11011" width="21.28515625" style="2" customWidth="1"/>
    <col min="11012" max="11012" width="34.140625" style="2" customWidth="1"/>
    <col min="11013" max="11264" width="9.140625" style="2"/>
    <col min="11265" max="11265" width="7.42578125" style="2" customWidth="1"/>
    <col min="11266" max="11266" width="30.42578125" style="2" customWidth="1"/>
    <col min="11267" max="11267" width="21.28515625" style="2" customWidth="1"/>
    <col min="11268" max="11268" width="34.140625" style="2" customWidth="1"/>
    <col min="11269" max="11520" width="9.140625" style="2"/>
    <col min="11521" max="11521" width="7.42578125" style="2" customWidth="1"/>
    <col min="11522" max="11522" width="30.42578125" style="2" customWidth="1"/>
    <col min="11523" max="11523" width="21.28515625" style="2" customWidth="1"/>
    <col min="11524" max="11524" width="34.140625" style="2" customWidth="1"/>
    <col min="11525" max="11776" width="9.140625" style="2"/>
    <col min="11777" max="11777" width="7.42578125" style="2" customWidth="1"/>
    <col min="11778" max="11778" width="30.42578125" style="2" customWidth="1"/>
    <col min="11779" max="11779" width="21.28515625" style="2" customWidth="1"/>
    <col min="11780" max="11780" width="34.140625" style="2" customWidth="1"/>
    <col min="11781" max="12032" width="9.140625" style="2"/>
    <col min="12033" max="12033" width="7.42578125" style="2" customWidth="1"/>
    <col min="12034" max="12034" width="30.42578125" style="2" customWidth="1"/>
    <col min="12035" max="12035" width="21.28515625" style="2" customWidth="1"/>
    <col min="12036" max="12036" width="34.140625" style="2" customWidth="1"/>
    <col min="12037" max="12288" width="9.140625" style="2"/>
    <col min="12289" max="12289" width="7.42578125" style="2" customWidth="1"/>
    <col min="12290" max="12290" width="30.42578125" style="2" customWidth="1"/>
    <col min="12291" max="12291" width="21.28515625" style="2" customWidth="1"/>
    <col min="12292" max="12292" width="34.140625" style="2" customWidth="1"/>
    <col min="12293" max="12544" width="9.140625" style="2"/>
    <col min="12545" max="12545" width="7.42578125" style="2" customWidth="1"/>
    <col min="12546" max="12546" width="30.42578125" style="2" customWidth="1"/>
    <col min="12547" max="12547" width="21.28515625" style="2" customWidth="1"/>
    <col min="12548" max="12548" width="34.140625" style="2" customWidth="1"/>
    <col min="12549" max="12800" width="9.140625" style="2"/>
    <col min="12801" max="12801" width="7.42578125" style="2" customWidth="1"/>
    <col min="12802" max="12802" width="30.42578125" style="2" customWidth="1"/>
    <col min="12803" max="12803" width="21.28515625" style="2" customWidth="1"/>
    <col min="12804" max="12804" width="34.140625" style="2" customWidth="1"/>
    <col min="12805" max="13056" width="9.140625" style="2"/>
    <col min="13057" max="13057" width="7.42578125" style="2" customWidth="1"/>
    <col min="13058" max="13058" width="30.42578125" style="2" customWidth="1"/>
    <col min="13059" max="13059" width="21.28515625" style="2" customWidth="1"/>
    <col min="13060" max="13060" width="34.140625" style="2" customWidth="1"/>
    <col min="13061" max="13312" width="9.140625" style="2"/>
    <col min="13313" max="13313" width="7.42578125" style="2" customWidth="1"/>
    <col min="13314" max="13314" width="30.42578125" style="2" customWidth="1"/>
    <col min="13315" max="13315" width="21.28515625" style="2" customWidth="1"/>
    <col min="13316" max="13316" width="34.140625" style="2" customWidth="1"/>
    <col min="13317" max="13568" width="9.140625" style="2"/>
    <col min="13569" max="13569" width="7.42578125" style="2" customWidth="1"/>
    <col min="13570" max="13570" width="30.42578125" style="2" customWidth="1"/>
    <col min="13571" max="13571" width="21.28515625" style="2" customWidth="1"/>
    <col min="13572" max="13572" width="34.140625" style="2" customWidth="1"/>
    <col min="13573" max="13824" width="9.140625" style="2"/>
    <col min="13825" max="13825" width="7.42578125" style="2" customWidth="1"/>
    <col min="13826" max="13826" width="30.42578125" style="2" customWidth="1"/>
    <col min="13827" max="13827" width="21.28515625" style="2" customWidth="1"/>
    <col min="13828" max="13828" width="34.140625" style="2" customWidth="1"/>
    <col min="13829" max="14080" width="9.140625" style="2"/>
    <col min="14081" max="14081" width="7.42578125" style="2" customWidth="1"/>
    <col min="14082" max="14082" width="30.42578125" style="2" customWidth="1"/>
    <col min="14083" max="14083" width="21.28515625" style="2" customWidth="1"/>
    <col min="14084" max="14084" width="34.140625" style="2" customWidth="1"/>
    <col min="14085" max="14336" width="9.140625" style="2"/>
    <col min="14337" max="14337" width="7.42578125" style="2" customWidth="1"/>
    <col min="14338" max="14338" width="30.42578125" style="2" customWidth="1"/>
    <col min="14339" max="14339" width="21.28515625" style="2" customWidth="1"/>
    <col min="14340" max="14340" width="34.140625" style="2" customWidth="1"/>
    <col min="14341" max="14592" width="9.140625" style="2"/>
    <col min="14593" max="14593" width="7.42578125" style="2" customWidth="1"/>
    <col min="14594" max="14594" width="30.42578125" style="2" customWidth="1"/>
    <col min="14595" max="14595" width="21.28515625" style="2" customWidth="1"/>
    <col min="14596" max="14596" width="34.140625" style="2" customWidth="1"/>
    <col min="14597" max="14848" width="9.140625" style="2"/>
    <col min="14849" max="14849" width="7.42578125" style="2" customWidth="1"/>
    <col min="14850" max="14850" width="30.42578125" style="2" customWidth="1"/>
    <col min="14851" max="14851" width="21.28515625" style="2" customWidth="1"/>
    <col min="14852" max="14852" width="34.140625" style="2" customWidth="1"/>
    <col min="14853" max="15104" width="9.140625" style="2"/>
    <col min="15105" max="15105" width="7.42578125" style="2" customWidth="1"/>
    <col min="15106" max="15106" width="30.42578125" style="2" customWidth="1"/>
    <col min="15107" max="15107" width="21.28515625" style="2" customWidth="1"/>
    <col min="15108" max="15108" width="34.140625" style="2" customWidth="1"/>
    <col min="15109" max="15360" width="9.140625" style="2"/>
    <col min="15361" max="15361" width="7.42578125" style="2" customWidth="1"/>
    <col min="15362" max="15362" width="30.42578125" style="2" customWidth="1"/>
    <col min="15363" max="15363" width="21.28515625" style="2" customWidth="1"/>
    <col min="15364" max="15364" width="34.140625" style="2" customWidth="1"/>
    <col min="15365" max="15616" width="9.140625" style="2"/>
    <col min="15617" max="15617" width="7.42578125" style="2" customWidth="1"/>
    <col min="15618" max="15618" width="30.42578125" style="2" customWidth="1"/>
    <col min="15619" max="15619" width="21.28515625" style="2" customWidth="1"/>
    <col min="15620" max="15620" width="34.140625" style="2" customWidth="1"/>
    <col min="15621" max="15872" width="9.140625" style="2"/>
    <col min="15873" max="15873" width="7.42578125" style="2" customWidth="1"/>
    <col min="15874" max="15874" width="30.42578125" style="2" customWidth="1"/>
    <col min="15875" max="15875" width="21.28515625" style="2" customWidth="1"/>
    <col min="15876" max="15876" width="34.140625" style="2" customWidth="1"/>
    <col min="15877" max="16128" width="9.140625" style="2"/>
    <col min="16129" max="16129" width="7.42578125" style="2" customWidth="1"/>
    <col min="16130" max="16130" width="30.42578125" style="2" customWidth="1"/>
    <col min="16131" max="16131" width="21.28515625" style="2" customWidth="1"/>
    <col min="16132" max="16132" width="34.140625" style="2" customWidth="1"/>
    <col min="16133" max="16384" width="9.140625" style="2"/>
  </cols>
  <sheetData>
    <row r="1" spans="1:9" ht="45" customHeight="1" x14ac:dyDescent="0.3">
      <c r="A1" s="113" t="s">
        <v>17</v>
      </c>
      <c r="B1" s="113"/>
      <c r="C1" s="113"/>
      <c r="D1" s="113"/>
    </row>
    <row r="2" spans="1:9" ht="18" customHeight="1" x14ac:dyDescent="0.25">
      <c r="A2" s="114" t="s">
        <v>11</v>
      </c>
      <c r="B2" s="114"/>
      <c r="C2" s="114"/>
      <c r="D2" s="114"/>
    </row>
    <row r="3" spans="1:9" x14ac:dyDescent="0.25">
      <c r="A3" s="115" t="s">
        <v>18</v>
      </c>
      <c r="B3" s="115"/>
      <c r="C3" s="115"/>
      <c r="D3" s="115"/>
    </row>
    <row r="4" spans="1:9" x14ac:dyDescent="0.25">
      <c r="A4" s="15"/>
      <c r="B4" s="16"/>
      <c r="C4" s="16"/>
      <c r="D4" s="16"/>
    </row>
    <row r="5" spans="1:9" ht="78.75" customHeight="1" x14ac:dyDescent="0.25">
      <c r="A5" s="10" t="s">
        <v>19</v>
      </c>
      <c r="B5" s="10" t="s">
        <v>114</v>
      </c>
      <c r="C5" s="10" t="s">
        <v>20</v>
      </c>
      <c r="D5" s="10" t="s">
        <v>21</v>
      </c>
    </row>
    <row r="6" spans="1:9" ht="68.25" customHeight="1" x14ac:dyDescent="0.25">
      <c r="A6" s="17">
        <v>1</v>
      </c>
      <c r="B6" s="17" t="s">
        <v>22</v>
      </c>
      <c r="C6" s="91">
        <f>62.745+0.245</f>
        <v>62.989999999999995</v>
      </c>
      <c r="D6" s="17"/>
    </row>
    <row r="7" spans="1:9" ht="47.25" customHeight="1" x14ac:dyDescent="0.25">
      <c r="A7" s="18" t="s">
        <v>10</v>
      </c>
      <c r="B7" s="17" t="s">
        <v>23</v>
      </c>
      <c r="C7" s="10">
        <f>50.871+0.045</f>
        <v>50.916000000000004</v>
      </c>
      <c r="D7" s="17"/>
    </row>
    <row r="8" spans="1:9" ht="99" customHeight="1" x14ac:dyDescent="0.25">
      <c r="A8" s="17">
        <v>2</v>
      </c>
      <c r="B8" s="17" t="s">
        <v>24</v>
      </c>
      <c r="C8" s="77">
        <f>C7/C6</f>
        <v>0.80831878075885077</v>
      </c>
      <c r="D8" s="17"/>
      <c r="E8" s="9"/>
    </row>
    <row r="9" spans="1:9" ht="36.75" customHeight="1" x14ac:dyDescent="0.25">
      <c r="A9" s="17">
        <v>3</v>
      </c>
      <c r="B9" s="17" t="s">
        <v>25</v>
      </c>
      <c r="C9" s="33">
        <f>'1.3'!C6</f>
        <v>104</v>
      </c>
      <c r="D9" s="17"/>
      <c r="E9" s="116"/>
      <c r="F9" s="117"/>
      <c r="G9" s="117"/>
      <c r="H9" s="117"/>
      <c r="I9" s="117"/>
    </row>
    <row r="10" spans="1:9" ht="35.25" customHeight="1" x14ac:dyDescent="0.25">
      <c r="A10" s="17">
        <v>4</v>
      </c>
      <c r="B10" s="17" t="s">
        <v>26</v>
      </c>
      <c r="C10" s="10">
        <v>326</v>
      </c>
      <c r="D10" s="17"/>
    </row>
    <row r="11" spans="1:9" ht="29.25" customHeight="1" x14ac:dyDescent="0.25">
      <c r="A11" s="17">
        <v>5</v>
      </c>
      <c r="B11" s="17" t="s">
        <v>27</v>
      </c>
      <c r="C11" s="76" t="s">
        <v>209</v>
      </c>
      <c r="D11" s="17"/>
    </row>
    <row r="12" spans="1:9" ht="63" x14ac:dyDescent="0.25">
      <c r="A12" s="17">
        <v>6</v>
      </c>
      <c r="B12" s="17" t="s">
        <v>28</v>
      </c>
      <c r="C12" s="10">
        <v>5</v>
      </c>
      <c r="D12" s="19"/>
      <c r="E12" s="2" t="s">
        <v>29</v>
      </c>
    </row>
    <row r="13" spans="1:9" ht="63" x14ac:dyDescent="0.25">
      <c r="A13" s="17">
        <v>7</v>
      </c>
      <c r="B13" s="17" t="s">
        <v>30</v>
      </c>
      <c r="C13" s="10">
        <v>7</v>
      </c>
      <c r="D13" s="19"/>
      <c r="E13" s="2" t="s">
        <v>31</v>
      </c>
    </row>
    <row r="14" spans="1:9" ht="28.5" customHeight="1" x14ac:dyDescent="0.25">
      <c r="A14" s="20"/>
      <c r="B14" s="20"/>
      <c r="C14" s="20"/>
      <c r="D14" s="21"/>
    </row>
    <row r="15" spans="1:9" x14ac:dyDescent="0.25">
      <c r="A15" s="20"/>
      <c r="B15" s="7" t="s">
        <v>12</v>
      </c>
      <c r="C15" s="8" t="s">
        <v>13</v>
      </c>
      <c r="D15" s="7"/>
    </row>
    <row r="16" spans="1:9" x14ac:dyDescent="0.25">
      <c r="A16" s="15"/>
      <c r="B16" s="14" t="s">
        <v>0</v>
      </c>
      <c r="C16" s="6" t="s">
        <v>2</v>
      </c>
      <c r="D16" s="6" t="s">
        <v>1</v>
      </c>
    </row>
    <row r="17" spans="1:4" x14ac:dyDescent="0.25">
      <c r="A17" s="15"/>
      <c r="B17" s="14"/>
      <c r="C17" s="6"/>
      <c r="D17" s="6"/>
    </row>
    <row r="18" spans="1:4" x14ac:dyDescent="0.25">
      <c r="A18" s="15"/>
      <c r="B18" s="14"/>
      <c r="C18" s="6"/>
      <c r="D18" s="6"/>
    </row>
    <row r="19" spans="1:4" x14ac:dyDescent="0.25">
      <c r="A19" s="15"/>
      <c r="B19" s="14"/>
      <c r="C19" s="6"/>
      <c r="D19" s="6"/>
    </row>
    <row r="20" spans="1:4" x14ac:dyDescent="0.25">
      <c r="A20" s="15"/>
      <c r="B20" s="14"/>
      <c r="C20" s="6"/>
      <c r="D20" s="6"/>
    </row>
    <row r="21" spans="1:4" x14ac:dyDescent="0.25">
      <c r="A21" s="15"/>
      <c r="B21" s="16"/>
      <c r="C21" s="16"/>
      <c r="D21" s="16"/>
    </row>
    <row r="22" spans="1:4" x14ac:dyDescent="0.25">
      <c r="A22" s="15"/>
      <c r="B22" s="16"/>
      <c r="C22" s="16"/>
      <c r="D22" s="16"/>
    </row>
    <row r="23" spans="1:4" x14ac:dyDescent="0.25">
      <c r="A23" s="15"/>
      <c r="B23" s="16"/>
      <c r="C23" s="16"/>
      <c r="D23" s="16"/>
    </row>
    <row r="24" spans="1:4" x14ac:dyDescent="0.25">
      <c r="A24" s="15"/>
      <c r="B24" s="16"/>
      <c r="C24" s="16"/>
      <c r="D24" s="16"/>
    </row>
    <row r="25" spans="1:4" ht="60.75" customHeight="1" x14ac:dyDescent="0.25">
      <c r="A25" s="112" t="s">
        <v>32</v>
      </c>
      <c r="B25" s="112"/>
      <c r="C25" s="112"/>
      <c r="D25" s="112"/>
    </row>
    <row r="26" spans="1:4" ht="63.75" customHeight="1" x14ac:dyDescent="0.25">
      <c r="A26" s="112" t="s">
        <v>33</v>
      </c>
      <c r="B26" s="112"/>
      <c r="C26" s="112"/>
      <c r="D26" s="112"/>
    </row>
    <row r="27" spans="1:4" ht="37.5" customHeight="1" x14ac:dyDescent="0.25">
      <c r="A27" s="112" t="s">
        <v>34</v>
      </c>
      <c r="B27" s="112"/>
      <c r="C27" s="112"/>
      <c r="D27" s="112"/>
    </row>
    <row r="28" spans="1:4" ht="54" customHeight="1" x14ac:dyDescent="0.25">
      <c r="A28" s="112" t="s">
        <v>35</v>
      </c>
      <c r="B28" s="112"/>
      <c r="C28" s="112"/>
      <c r="D28" s="112"/>
    </row>
  </sheetData>
  <mergeCells count="8">
    <mergeCell ref="E9:I9"/>
    <mergeCell ref="A27:D27"/>
    <mergeCell ref="A28:D28"/>
    <mergeCell ref="A25:D25"/>
    <mergeCell ref="A26:D26"/>
    <mergeCell ref="A1:D1"/>
    <mergeCell ref="A2:D2"/>
    <mergeCell ref="A3:D3"/>
  </mergeCells>
  <pageMargins left="0.7" right="0.3" top="0.33" bottom="0.38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1"/>
  <sheetViews>
    <sheetView workbookViewId="0">
      <selection activeCell="C8" sqref="C8"/>
    </sheetView>
  </sheetViews>
  <sheetFormatPr defaultRowHeight="12.75" x14ac:dyDescent="0.2"/>
  <cols>
    <col min="1" max="1" width="64.85546875" style="1" customWidth="1"/>
    <col min="2" max="2" width="18.5703125" style="1" customWidth="1"/>
    <col min="3" max="3" width="10.85546875" style="1" customWidth="1"/>
    <col min="4" max="16384" width="9.140625" style="1"/>
  </cols>
  <sheetData>
    <row r="1" spans="1:6" ht="60" customHeight="1" x14ac:dyDescent="0.2">
      <c r="A1" s="118" t="s">
        <v>222</v>
      </c>
      <c r="B1" s="118"/>
      <c r="C1" s="46"/>
    </row>
    <row r="2" spans="1:6" ht="15.75" x14ac:dyDescent="0.25">
      <c r="A2" s="110" t="s">
        <v>11</v>
      </c>
      <c r="B2" s="110"/>
      <c r="C2" s="110"/>
      <c r="D2" s="23"/>
      <c r="E2" s="23"/>
      <c r="F2" s="23"/>
    </row>
    <row r="3" spans="1:6" ht="26.25" customHeight="1" x14ac:dyDescent="0.2">
      <c r="A3" s="111" t="s">
        <v>3</v>
      </c>
      <c r="B3" s="111"/>
      <c r="C3" s="111"/>
      <c r="D3" s="14"/>
      <c r="E3" s="14"/>
      <c r="F3" s="14"/>
    </row>
    <row r="4" spans="1:6" ht="27" customHeight="1" x14ac:dyDescent="0.2">
      <c r="A4" s="11" t="s">
        <v>6</v>
      </c>
      <c r="B4" s="11" t="s">
        <v>7</v>
      </c>
    </row>
    <row r="5" spans="1:6" ht="15.75" x14ac:dyDescent="0.2">
      <c r="A5" s="3">
        <v>1</v>
      </c>
      <c r="B5" s="3">
        <v>2</v>
      </c>
    </row>
    <row r="6" spans="1:6" ht="94.5" x14ac:dyDescent="0.2">
      <c r="A6" s="25" t="s">
        <v>115</v>
      </c>
      <c r="B6" s="11">
        <v>5</v>
      </c>
    </row>
    <row r="7" spans="1:6" ht="114.75" customHeight="1" x14ac:dyDescent="0.2">
      <c r="A7" s="25" t="s">
        <v>116</v>
      </c>
      <c r="B7" s="11">
        <v>0</v>
      </c>
    </row>
    <row r="8" spans="1:6" ht="31.5" x14ac:dyDescent="0.2">
      <c r="A8" s="25" t="s">
        <v>117</v>
      </c>
      <c r="B8" s="11">
        <f>B6/(B6-B7)</f>
        <v>1</v>
      </c>
    </row>
    <row r="9" spans="1:6" ht="15.75" x14ac:dyDescent="0.25">
      <c r="A9" s="13"/>
    </row>
    <row r="10" spans="1:6" ht="49.5" customHeight="1" x14ac:dyDescent="0.25">
      <c r="A10" s="7" t="s">
        <v>118</v>
      </c>
      <c r="B10" s="24"/>
      <c r="C10" s="2"/>
    </row>
    <row r="11" spans="1:6" x14ac:dyDescent="0.2">
      <c r="A11" s="14" t="s">
        <v>119</v>
      </c>
      <c r="B11" s="6" t="s">
        <v>1</v>
      </c>
    </row>
  </sheetData>
  <mergeCells count="3">
    <mergeCell ref="A2:C2"/>
    <mergeCell ref="A3:C3"/>
    <mergeCell ref="A1:B1"/>
  </mergeCells>
  <pageMargins left="0.7" right="0.36" top="0.33" bottom="0.32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2"/>
  <sheetViews>
    <sheetView workbookViewId="0">
      <selection activeCell="D7" sqref="D7"/>
    </sheetView>
  </sheetViews>
  <sheetFormatPr defaultRowHeight="12.75" x14ac:dyDescent="0.2"/>
  <cols>
    <col min="1" max="1" width="60.140625" style="5" customWidth="1"/>
    <col min="2" max="2" width="24" style="5" customWidth="1"/>
    <col min="3" max="16384" width="9.140625" style="5"/>
  </cols>
  <sheetData>
    <row r="1" spans="1:3" ht="54.75" customHeight="1" x14ac:dyDescent="0.2">
      <c r="A1" s="119" t="s">
        <v>223</v>
      </c>
      <c r="B1" s="119"/>
      <c r="C1" s="26"/>
    </row>
    <row r="2" spans="1:3" ht="21" customHeight="1" x14ac:dyDescent="0.25">
      <c r="A2" s="110" t="s">
        <v>11</v>
      </c>
      <c r="B2" s="110"/>
      <c r="C2" s="23"/>
    </row>
    <row r="3" spans="1:3" x14ac:dyDescent="0.2">
      <c r="A3" s="111" t="s">
        <v>3</v>
      </c>
      <c r="B3" s="111"/>
      <c r="C3" s="14"/>
    </row>
    <row r="4" spans="1:3" ht="15.75" x14ac:dyDescent="0.2">
      <c r="A4" s="27"/>
    </row>
    <row r="5" spans="1:3" ht="26.25" customHeight="1" x14ac:dyDescent="0.2">
      <c r="A5" s="11" t="s">
        <v>6</v>
      </c>
      <c r="B5" s="11" t="s">
        <v>7</v>
      </c>
    </row>
    <row r="6" spans="1:3" ht="15.75" x14ac:dyDescent="0.2">
      <c r="A6" s="3">
        <v>1</v>
      </c>
      <c r="B6" s="3">
        <v>2</v>
      </c>
    </row>
    <row r="7" spans="1:3" ht="80.25" customHeight="1" x14ac:dyDescent="0.2">
      <c r="A7" s="25" t="s">
        <v>120</v>
      </c>
      <c r="B7" s="11">
        <v>5</v>
      </c>
    </row>
    <row r="8" spans="1:3" ht="109.5" customHeight="1" x14ac:dyDescent="0.2">
      <c r="A8" s="25" t="s">
        <v>121</v>
      </c>
      <c r="B8" s="11">
        <v>0</v>
      </c>
    </row>
    <row r="9" spans="1:3" ht="51.75" customHeight="1" x14ac:dyDescent="0.2">
      <c r="A9" s="25" t="s">
        <v>122</v>
      </c>
      <c r="B9" s="11">
        <f>B7/(B7-B8)</f>
        <v>1</v>
      </c>
    </row>
    <row r="10" spans="1:3" ht="77.25" customHeight="1" x14ac:dyDescent="0.2">
      <c r="A10" s="27"/>
    </row>
    <row r="11" spans="1:3" ht="15.75" x14ac:dyDescent="0.25">
      <c r="A11" s="7" t="s">
        <v>118</v>
      </c>
      <c r="B11" s="24"/>
    </row>
    <row r="12" spans="1:3" x14ac:dyDescent="0.2">
      <c r="A12" s="14" t="s">
        <v>119</v>
      </c>
      <c r="B12" s="6" t="s">
        <v>1</v>
      </c>
    </row>
  </sheetData>
  <mergeCells count="3">
    <mergeCell ref="A1:B1"/>
    <mergeCell ref="A2:B2"/>
    <mergeCell ref="A3:B3"/>
  </mergeCells>
  <pageMargins left="0.7" right="0.53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5"/>
  <sheetViews>
    <sheetView zoomScaleNormal="100" workbookViewId="0">
      <selection activeCell="C15" sqref="C15:C16"/>
    </sheetView>
  </sheetViews>
  <sheetFormatPr defaultRowHeight="12.75" x14ac:dyDescent="0.2"/>
  <cols>
    <col min="1" max="1" width="48.7109375" style="1" customWidth="1"/>
    <col min="2" max="2" width="19" style="1" customWidth="1"/>
    <col min="3" max="3" width="17" style="1" customWidth="1"/>
    <col min="4" max="16384" width="9.140625" style="1"/>
  </cols>
  <sheetData>
    <row r="1" spans="1:4" ht="34.5" customHeight="1" x14ac:dyDescent="0.3">
      <c r="A1" s="109" t="s">
        <v>147</v>
      </c>
      <c r="B1" s="109"/>
      <c r="C1" s="109"/>
    </row>
    <row r="2" spans="1:4" ht="21" customHeight="1" x14ac:dyDescent="0.25">
      <c r="A2" s="114" t="s">
        <v>11</v>
      </c>
      <c r="B2" s="114"/>
      <c r="C2" s="114"/>
      <c r="D2" s="28"/>
    </row>
    <row r="3" spans="1:4" ht="23.25" customHeight="1" x14ac:dyDescent="0.25">
      <c r="A3" s="115" t="s">
        <v>18</v>
      </c>
      <c r="B3" s="115"/>
      <c r="C3" s="115"/>
      <c r="D3" s="28"/>
    </row>
    <row r="4" spans="1:4" ht="67.5" customHeight="1" x14ac:dyDescent="0.25">
      <c r="A4" s="11" t="s">
        <v>6</v>
      </c>
      <c r="B4" s="29" t="s">
        <v>79</v>
      </c>
      <c r="C4" s="11" t="s">
        <v>4</v>
      </c>
    </row>
    <row r="5" spans="1:4" ht="54" customHeight="1" x14ac:dyDescent="0.2">
      <c r="A5" s="12" t="s">
        <v>80</v>
      </c>
      <c r="B5" s="11">
        <v>1</v>
      </c>
      <c r="C5" s="11" t="s">
        <v>5</v>
      </c>
    </row>
    <row r="6" spans="1:4" ht="31.5" x14ac:dyDescent="0.2">
      <c r="A6" s="12" t="s">
        <v>146</v>
      </c>
      <c r="B6" s="11">
        <v>4</v>
      </c>
      <c r="C6" s="11" t="s">
        <v>5</v>
      </c>
    </row>
    <row r="7" spans="1:4" ht="47.25" x14ac:dyDescent="0.2">
      <c r="A7" s="12" t="s">
        <v>81</v>
      </c>
      <c r="B7" s="11">
        <v>2</v>
      </c>
      <c r="C7" s="45">
        <f>'1.3'!C7</f>
        <v>0</v>
      </c>
    </row>
    <row r="8" spans="1:4" ht="47.25" x14ac:dyDescent="0.2">
      <c r="A8" s="25" t="s">
        <v>82</v>
      </c>
      <c r="B8" s="11">
        <v>3</v>
      </c>
      <c r="C8" s="45">
        <f>'1.3'!C8</f>
        <v>0</v>
      </c>
    </row>
    <row r="9" spans="1:4" ht="31.5" x14ac:dyDescent="0.2">
      <c r="A9" s="12" t="s">
        <v>83</v>
      </c>
      <c r="B9" s="11" t="s">
        <v>84</v>
      </c>
      <c r="C9" s="78">
        <f>0.5*'3.1'!B8+0.5*'3.2'!B9</f>
        <v>1</v>
      </c>
    </row>
    <row r="10" spans="1:4" ht="47.25" x14ac:dyDescent="0.2">
      <c r="A10" s="12" t="s">
        <v>85</v>
      </c>
      <c r="B10" s="11">
        <v>11</v>
      </c>
      <c r="C10" s="11" t="s">
        <v>5</v>
      </c>
    </row>
    <row r="11" spans="1:4" ht="47.25" x14ac:dyDescent="0.2">
      <c r="A11" s="25" t="s">
        <v>86</v>
      </c>
      <c r="B11" s="3" t="s">
        <v>87</v>
      </c>
      <c r="C11" s="11" t="s">
        <v>5</v>
      </c>
    </row>
    <row r="12" spans="1:4" ht="47.25" x14ac:dyDescent="0.2">
      <c r="A12" s="25" t="s">
        <v>88</v>
      </c>
      <c r="B12" s="3" t="s">
        <v>87</v>
      </c>
      <c r="C12" s="78">
        <v>1</v>
      </c>
    </row>
    <row r="13" spans="1:4" ht="47.25" x14ac:dyDescent="0.2">
      <c r="A13" s="25" t="s">
        <v>89</v>
      </c>
      <c r="B13" s="3" t="s">
        <v>87</v>
      </c>
      <c r="C13" s="11" t="s">
        <v>5</v>
      </c>
    </row>
    <row r="14" spans="1:4" ht="47.25" x14ac:dyDescent="0.2">
      <c r="A14" s="25" t="s">
        <v>90</v>
      </c>
      <c r="B14" s="3" t="s">
        <v>87</v>
      </c>
      <c r="C14" s="11" t="s">
        <v>5</v>
      </c>
    </row>
    <row r="15" spans="1:4" ht="47.25" x14ac:dyDescent="0.2">
      <c r="A15" s="25" t="s">
        <v>91</v>
      </c>
      <c r="B15" s="3" t="s">
        <v>92</v>
      </c>
      <c r="C15" s="11">
        <v>2.7384729999999999</v>
      </c>
    </row>
    <row r="16" spans="1:4" ht="47.25" x14ac:dyDescent="0.2">
      <c r="A16" s="25" t="s">
        <v>93</v>
      </c>
      <c r="B16" s="3" t="s">
        <v>92</v>
      </c>
      <c r="C16" s="11">
        <v>8.1859000000000001E-2</v>
      </c>
    </row>
    <row r="17" spans="1:3" ht="47.25" x14ac:dyDescent="0.2">
      <c r="A17" s="12" t="s">
        <v>94</v>
      </c>
      <c r="B17" s="3" t="s">
        <v>95</v>
      </c>
      <c r="C17" s="11" t="s">
        <v>5</v>
      </c>
    </row>
    <row r="18" spans="1:3" ht="47.25" x14ac:dyDescent="0.2">
      <c r="A18" s="12" t="s">
        <v>96</v>
      </c>
      <c r="B18" s="3" t="s">
        <v>95</v>
      </c>
      <c r="C18" s="44">
        <f>IF(C7&lt;=C15*(1-C33),1,IF(C7&lt;=C15*(1+C33),0,IF(C7&gt;=C15*(1+C33),-1)))</f>
        <v>1</v>
      </c>
    </row>
    <row r="19" spans="1:3" ht="47.25" x14ac:dyDescent="0.2">
      <c r="A19" s="12" t="s">
        <v>97</v>
      </c>
      <c r="B19" s="3" t="s">
        <v>95</v>
      </c>
      <c r="C19" s="44">
        <f>IF(C8&lt;=C16*(1-C34),1,IF(C8&lt;=C16*(1+C34),0,IF(C8&gt;C16*(1+C34),-1)))</f>
        <v>1</v>
      </c>
    </row>
    <row r="20" spans="1:3" ht="65.25" customHeight="1" x14ac:dyDescent="0.2">
      <c r="A20" s="12" t="s">
        <v>98</v>
      </c>
      <c r="B20" s="3" t="s">
        <v>95</v>
      </c>
      <c r="C20" s="11" t="s">
        <v>5</v>
      </c>
    </row>
    <row r="21" spans="1:3" ht="47.25" x14ac:dyDescent="0.2">
      <c r="A21" s="12" t="s">
        <v>99</v>
      </c>
      <c r="B21" s="3" t="s">
        <v>95</v>
      </c>
      <c r="C21" s="44">
        <f>IF(C9&lt;=C12*(1-C35),1,IF(C9&lt;=C12*(1+C35),0,IF(C9&gt;C12*(1+C35),-1)))</f>
        <v>0</v>
      </c>
    </row>
    <row r="22" spans="1:3" ht="47.25" x14ac:dyDescent="0.2">
      <c r="A22" s="12" t="s">
        <v>100</v>
      </c>
      <c r="B22" s="3" t="s">
        <v>95</v>
      </c>
      <c r="C22" s="11" t="s">
        <v>5</v>
      </c>
    </row>
    <row r="23" spans="1:3" ht="47.25" x14ac:dyDescent="0.2">
      <c r="A23" s="12" t="s">
        <v>101</v>
      </c>
      <c r="B23" s="3" t="s">
        <v>95</v>
      </c>
      <c r="C23" s="11">
        <v>0</v>
      </c>
    </row>
    <row r="24" spans="1:3" ht="15.75" x14ac:dyDescent="0.25">
      <c r="A24" s="13"/>
    </row>
    <row r="25" spans="1:3" x14ac:dyDescent="0.2">
      <c r="A25" s="35"/>
      <c r="B25" s="34"/>
    </row>
    <row r="26" spans="1:3" x14ac:dyDescent="0.2">
      <c r="A26" s="35"/>
      <c r="B26" s="34"/>
    </row>
    <row r="27" spans="1:3" ht="15.75" x14ac:dyDescent="0.25">
      <c r="A27" s="7" t="s">
        <v>118</v>
      </c>
      <c r="B27" s="24"/>
      <c r="C27" s="7"/>
    </row>
    <row r="28" spans="1:3" x14ac:dyDescent="0.2">
      <c r="A28" s="14" t="s">
        <v>119</v>
      </c>
      <c r="B28" s="43" t="s">
        <v>1</v>
      </c>
      <c r="C28" s="6"/>
    </row>
    <row r="32" spans="1:3" x14ac:dyDescent="0.2">
      <c r="A32" s="35"/>
      <c r="B32" s="34"/>
    </row>
    <row r="33" spans="1:3" ht="45" customHeight="1" x14ac:dyDescent="0.2">
      <c r="A33" s="12" t="s">
        <v>165</v>
      </c>
      <c r="B33" s="3"/>
      <c r="C33" s="88">
        <v>0.3</v>
      </c>
    </row>
    <row r="34" spans="1:3" ht="47.25" customHeight="1" x14ac:dyDescent="0.2">
      <c r="A34" s="12" t="s">
        <v>166</v>
      </c>
      <c r="B34" s="3"/>
      <c r="C34" s="88">
        <v>0.3</v>
      </c>
    </row>
    <row r="35" spans="1:3" ht="49.5" customHeight="1" x14ac:dyDescent="0.2">
      <c r="A35" s="12" t="s">
        <v>167</v>
      </c>
      <c r="B35" s="3"/>
      <c r="C35" s="101">
        <f>0.35-0.01-0.01-0.01-0.01</f>
        <v>0.30999999999999994</v>
      </c>
    </row>
  </sheetData>
  <mergeCells count="3">
    <mergeCell ref="A1:C1"/>
    <mergeCell ref="A2:C2"/>
    <mergeCell ref="A3:C3"/>
  </mergeCells>
  <pageMargins left="0.70866141732283472" right="0.35433070866141736" top="0.31496062992125984" bottom="0.27559055118110237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8"/>
  <sheetViews>
    <sheetView workbookViewId="0">
      <selection activeCell="D13" sqref="D13"/>
    </sheetView>
  </sheetViews>
  <sheetFormatPr defaultRowHeight="12.75" x14ac:dyDescent="0.2"/>
  <cols>
    <col min="1" max="1" width="44.28515625" style="1" customWidth="1"/>
    <col min="2" max="2" width="19" style="1" customWidth="1"/>
    <col min="3" max="3" width="28.28515625" style="1" customWidth="1"/>
    <col min="4" max="16384" width="9.140625" style="1"/>
  </cols>
  <sheetData>
    <row r="1" spans="1:9" ht="48" customHeight="1" x14ac:dyDescent="0.3">
      <c r="A1" s="109" t="s">
        <v>113</v>
      </c>
      <c r="B1" s="109"/>
      <c r="C1" s="109"/>
      <c r="D1" s="30"/>
    </row>
    <row r="2" spans="1:9" ht="7.5" customHeight="1" x14ac:dyDescent="0.25">
      <c r="A2" s="13"/>
    </row>
    <row r="3" spans="1:9" ht="15.75" x14ac:dyDescent="0.25">
      <c r="A3" s="114" t="s">
        <v>11</v>
      </c>
      <c r="B3" s="114"/>
      <c r="C3" s="114"/>
    </row>
    <row r="4" spans="1:9" ht="19.5" customHeight="1" x14ac:dyDescent="0.2">
      <c r="A4" s="115" t="s">
        <v>18</v>
      </c>
      <c r="B4" s="115"/>
      <c r="C4" s="115"/>
    </row>
    <row r="5" spans="1:9" ht="46.5" customHeight="1" x14ac:dyDescent="0.2">
      <c r="A5" s="11" t="s">
        <v>6</v>
      </c>
      <c r="B5" s="11" t="s">
        <v>102</v>
      </c>
      <c r="C5" s="11" t="s">
        <v>4</v>
      </c>
    </row>
    <row r="6" spans="1:9" ht="36.75" customHeight="1" x14ac:dyDescent="0.2">
      <c r="A6" s="12" t="s">
        <v>103</v>
      </c>
      <c r="B6" s="3" t="s">
        <v>104</v>
      </c>
      <c r="C6" s="11" t="str">
        <f>'4.1'!C17</f>
        <v>-</v>
      </c>
      <c r="D6" s="120"/>
      <c r="E6" s="121"/>
      <c r="F6" s="121"/>
      <c r="G6" s="121"/>
      <c r="H6" s="121"/>
      <c r="I6" s="121"/>
    </row>
    <row r="7" spans="1:9" ht="31.5" x14ac:dyDescent="0.2">
      <c r="A7" s="12" t="s">
        <v>105</v>
      </c>
      <c r="B7" s="3" t="s">
        <v>106</v>
      </c>
      <c r="C7" s="11">
        <f>'4.1'!C18</f>
        <v>1</v>
      </c>
    </row>
    <row r="8" spans="1:9" ht="31.5" x14ac:dyDescent="0.2">
      <c r="A8" s="12" t="s">
        <v>107</v>
      </c>
      <c r="B8" s="3" t="s">
        <v>106</v>
      </c>
      <c r="C8" s="11">
        <f>'4.1'!C19</f>
        <v>1</v>
      </c>
    </row>
    <row r="9" spans="1:9" ht="36.75" customHeight="1" x14ac:dyDescent="0.2">
      <c r="A9" s="12" t="s">
        <v>108</v>
      </c>
      <c r="B9" s="3" t="s">
        <v>106</v>
      </c>
      <c r="C9" s="11" t="str">
        <f>'4.1'!C20</f>
        <v>-</v>
      </c>
      <c r="D9" s="120"/>
      <c r="E9" s="121"/>
      <c r="F9" s="121"/>
      <c r="G9" s="121"/>
      <c r="H9" s="121"/>
      <c r="I9" s="121"/>
    </row>
    <row r="10" spans="1:9" ht="31.5" x14ac:dyDescent="0.2">
      <c r="A10" s="12" t="s">
        <v>109</v>
      </c>
      <c r="B10" s="3" t="s">
        <v>106</v>
      </c>
      <c r="C10" s="11">
        <f>'4.1'!C21</f>
        <v>0</v>
      </c>
    </row>
    <row r="11" spans="1:9" ht="31.5" x14ac:dyDescent="0.2">
      <c r="A11" s="12" t="s">
        <v>110</v>
      </c>
      <c r="B11" s="3" t="s">
        <v>106</v>
      </c>
      <c r="C11" s="11" t="str">
        <f>'4.1'!C22</f>
        <v>-</v>
      </c>
    </row>
    <row r="12" spans="1:9" ht="31.5" x14ac:dyDescent="0.2">
      <c r="A12" s="12" t="s">
        <v>111</v>
      </c>
      <c r="B12" s="3" t="s">
        <v>106</v>
      </c>
      <c r="C12" s="11">
        <f>'4.1'!C23</f>
        <v>0</v>
      </c>
    </row>
    <row r="13" spans="1:9" ht="47.25" x14ac:dyDescent="0.2">
      <c r="A13" s="12" t="s">
        <v>112</v>
      </c>
      <c r="B13" s="3" t="s">
        <v>106</v>
      </c>
      <c r="C13" s="86">
        <f>0.3*C7+0.3*C8+0.3*C10+0.1*C12</f>
        <v>0.6</v>
      </c>
    </row>
    <row r="14" spans="1:9" ht="15.75" x14ac:dyDescent="0.25">
      <c r="A14" s="13"/>
    </row>
    <row r="15" spans="1:9" ht="15.75" x14ac:dyDescent="0.25">
      <c r="A15" s="13"/>
    </row>
    <row r="16" spans="1:9" ht="15.75" x14ac:dyDescent="0.25">
      <c r="A16" s="13"/>
    </row>
    <row r="17" spans="1:3" ht="15.75" x14ac:dyDescent="0.25">
      <c r="A17" s="7" t="s">
        <v>118</v>
      </c>
      <c r="B17" s="24"/>
      <c r="C17" s="7"/>
    </row>
    <row r="18" spans="1:3" x14ac:dyDescent="0.2">
      <c r="A18" s="14" t="s">
        <v>119</v>
      </c>
      <c r="B18" s="43" t="s">
        <v>1</v>
      </c>
      <c r="C18" s="6"/>
    </row>
  </sheetData>
  <mergeCells count="5">
    <mergeCell ref="A3:C3"/>
    <mergeCell ref="A4:C4"/>
    <mergeCell ref="A1:C1"/>
    <mergeCell ref="D9:I9"/>
    <mergeCell ref="D6:I6"/>
  </mergeCells>
  <pageMargins left="0.7" right="0.26" top="0.49" bottom="0.34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53"/>
  <sheetViews>
    <sheetView view="pageBreakPreview" zoomScale="73" zoomScaleNormal="82" zoomScaleSheetLayoutView="73" workbookViewId="0">
      <selection activeCell="I38" sqref="I38"/>
    </sheetView>
  </sheetViews>
  <sheetFormatPr defaultRowHeight="15" x14ac:dyDescent="0.25"/>
  <cols>
    <col min="1" max="1" width="5.85546875" style="36" customWidth="1"/>
    <col min="2" max="2" width="7" style="36" customWidth="1"/>
    <col min="3" max="3" width="5.7109375" style="36" customWidth="1"/>
    <col min="4" max="4" width="17.42578125" style="36" customWidth="1"/>
    <col min="5" max="5" width="8.7109375" style="36" customWidth="1"/>
    <col min="6" max="6" width="21" style="36" customWidth="1"/>
    <col min="7" max="7" width="20.85546875" style="36" customWidth="1"/>
    <col min="8" max="8" width="6" style="36" customWidth="1"/>
    <col min="9" max="9" width="8.140625" style="36" customWidth="1"/>
    <col min="10" max="10" width="21.140625" style="36" customWidth="1"/>
    <col min="11" max="11" width="11.7109375" style="36" customWidth="1"/>
    <col min="12" max="12" width="14.85546875" style="36" customWidth="1"/>
    <col min="13" max="13" width="8.5703125" style="36" customWidth="1"/>
    <col min="14" max="14" width="5.7109375" style="36" customWidth="1"/>
    <col min="15" max="15" width="5.85546875" style="36" customWidth="1"/>
    <col min="16" max="16" width="5.42578125" style="36" customWidth="1"/>
    <col min="17" max="17" width="5.5703125" style="36" customWidth="1"/>
    <col min="18" max="18" width="6.5703125" style="36" customWidth="1"/>
    <col min="19" max="19" width="6.85546875" style="36" customWidth="1"/>
    <col min="20" max="20" width="6.42578125" style="36" customWidth="1"/>
    <col min="21" max="21" width="6.7109375" style="36" customWidth="1"/>
    <col min="22" max="22" width="9.28515625" style="36" customWidth="1"/>
    <col min="23" max="23" width="6.42578125" style="36" customWidth="1"/>
    <col min="24" max="24" width="14.28515625" style="36" customWidth="1"/>
    <col min="25" max="25" width="8.7109375" style="36" customWidth="1"/>
    <col min="26" max="26" width="7.7109375" style="36" customWidth="1"/>
    <col min="27" max="27" width="6.28515625" style="36" customWidth="1"/>
    <col min="28" max="28" width="12.140625" style="36" customWidth="1"/>
    <col min="29" max="29" width="6.28515625" style="36" customWidth="1"/>
    <col min="30" max="30" width="8.140625" style="36" customWidth="1"/>
    <col min="31" max="31" width="6.28515625" style="36" customWidth="1"/>
    <col min="32" max="32" width="8.140625" style="36" customWidth="1"/>
    <col min="33" max="33" width="6.28515625" style="36" hidden="1" customWidth="1"/>
    <col min="34" max="102" width="6.28515625" style="36" customWidth="1"/>
    <col min="103" max="16384" width="9.140625" style="36"/>
  </cols>
  <sheetData>
    <row r="1" spans="1:27" ht="36.75" customHeight="1" x14ac:dyDescent="0.25">
      <c r="A1" s="55"/>
      <c r="B1" s="122" t="s">
        <v>174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3"/>
      <c r="O1" s="123"/>
    </row>
    <row r="2" spans="1:27" x14ac:dyDescent="0.25">
      <c r="A2" s="154" t="s">
        <v>11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27" x14ac:dyDescent="0.25">
      <c r="A3" s="153" t="s">
        <v>3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27" ht="25.5" customHeight="1" x14ac:dyDescent="0.25">
      <c r="A4" s="124" t="s">
        <v>62</v>
      </c>
      <c r="B4" s="125"/>
      <c r="C4" s="125"/>
      <c r="D4" s="125"/>
      <c r="E4" s="125"/>
      <c r="F4" s="125"/>
      <c r="G4" s="125"/>
      <c r="H4" s="125"/>
      <c r="I4" s="125"/>
      <c r="J4" s="124" t="s">
        <v>63</v>
      </c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6" t="s">
        <v>123</v>
      </c>
      <c r="X4" s="147" t="s">
        <v>64</v>
      </c>
      <c r="Y4" s="148"/>
      <c r="Z4" s="149"/>
      <c r="AA4" s="126" t="s">
        <v>124</v>
      </c>
    </row>
    <row r="5" spans="1:27" ht="49.5" customHeight="1" x14ac:dyDescent="0.25">
      <c r="A5" s="129" t="s">
        <v>125</v>
      </c>
      <c r="B5" s="132" t="s">
        <v>41</v>
      </c>
      <c r="C5" s="132" t="s">
        <v>164</v>
      </c>
      <c r="D5" s="126" t="s">
        <v>126</v>
      </c>
      <c r="E5" s="126" t="s">
        <v>127</v>
      </c>
      <c r="F5" s="135" t="s">
        <v>128</v>
      </c>
      <c r="G5" s="135" t="s">
        <v>129</v>
      </c>
      <c r="H5" s="138" t="s">
        <v>65</v>
      </c>
      <c r="I5" s="132" t="s">
        <v>8</v>
      </c>
      <c r="J5" s="135" t="s">
        <v>130</v>
      </c>
      <c r="K5" s="126" t="s">
        <v>131</v>
      </c>
      <c r="L5" s="126" t="s">
        <v>132</v>
      </c>
      <c r="M5" s="124" t="s">
        <v>66</v>
      </c>
      <c r="N5" s="125"/>
      <c r="O5" s="125"/>
      <c r="P5" s="125"/>
      <c r="Q5" s="125"/>
      <c r="R5" s="125"/>
      <c r="S5" s="125"/>
      <c r="T5" s="125"/>
      <c r="U5" s="143"/>
      <c r="V5" s="126" t="s">
        <v>133</v>
      </c>
      <c r="W5" s="127"/>
      <c r="X5" s="150"/>
      <c r="Y5" s="151"/>
      <c r="Z5" s="152"/>
      <c r="AA5" s="127"/>
    </row>
    <row r="6" spans="1:27" ht="89.25" customHeight="1" x14ac:dyDescent="0.25">
      <c r="A6" s="130"/>
      <c r="B6" s="133"/>
      <c r="C6" s="133"/>
      <c r="D6" s="127"/>
      <c r="E6" s="127"/>
      <c r="F6" s="136"/>
      <c r="G6" s="136"/>
      <c r="H6" s="139"/>
      <c r="I6" s="133"/>
      <c r="J6" s="136"/>
      <c r="K6" s="127"/>
      <c r="L6" s="141"/>
      <c r="M6" s="138" t="s">
        <v>69</v>
      </c>
      <c r="N6" s="144" t="s">
        <v>70</v>
      </c>
      <c r="O6" s="145"/>
      <c r="P6" s="146"/>
      <c r="Q6" s="124" t="s">
        <v>71</v>
      </c>
      <c r="R6" s="125"/>
      <c r="S6" s="125"/>
      <c r="T6" s="143"/>
      <c r="U6" s="135" t="s">
        <v>134</v>
      </c>
      <c r="V6" s="127"/>
      <c r="W6" s="127"/>
      <c r="X6" s="135" t="s">
        <v>135</v>
      </c>
      <c r="Y6" s="138" t="s">
        <v>67</v>
      </c>
      <c r="Z6" s="138" t="s">
        <v>68</v>
      </c>
      <c r="AA6" s="127"/>
    </row>
    <row r="7" spans="1:27" x14ac:dyDescent="0.25">
      <c r="A7" s="130"/>
      <c r="B7" s="133"/>
      <c r="C7" s="133"/>
      <c r="D7" s="127"/>
      <c r="E7" s="127"/>
      <c r="F7" s="136"/>
      <c r="G7" s="136"/>
      <c r="H7" s="139"/>
      <c r="I7" s="133"/>
      <c r="J7" s="136"/>
      <c r="K7" s="127"/>
      <c r="L7" s="141"/>
      <c r="M7" s="139"/>
      <c r="N7" s="138" t="s">
        <v>55</v>
      </c>
      <c r="O7" s="138" t="s">
        <v>56</v>
      </c>
      <c r="P7" s="138" t="s">
        <v>57</v>
      </c>
      <c r="Q7" s="135" t="s">
        <v>136</v>
      </c>
      <c r="R7" s="135" t="s">
        <v>137</v>
      </c>
      <c r="S7" s="135" t="s">
        <v>138</v>
      </c>
      <c r="T7" s="135" t="s">
        <v>139</v>
      </c>
      <c r="U7" s="136"/>
      <c r="V7" s="127"/>
      <c r="W7" s="127"/>
      <c r="X7" s="136"/>
      <c r="Y7" s="139"/>
      <c r="Z7" s="139"/>
      <c r="AA7" s="127"/>
    </row>
    <row r="8" spans="1:27" x14ac:dyDescent="0.25">
      <c r="A8" s="130"/>
      <c r="B8" s="133"/>
      <c r="C8" s="133"/>
      <c r="D8" s="127"/>
      <c r="E8" s="127"/>
      <c r="F8" s="136"/>
      <c r="G8" s="136"/>
      <c r="H8" s="139"/>
      <c r="I8" s="133"/>
      <c r="J8" s="136"/>
      <c r="K8" s="127"/>
      <c r="L8" s="141"/>
      <c r="M8" s="139"/>
      <c r="N8" s="139"/>
      <c r="O8" s="139"/>
      <c r="P8" s="139"/>
      <c r="Q8" s="136"/>
      <c r="R8" s="136"/>
      <c r="S8" s="136"/>
      <c r="T8" s="136"/>
      <c r="U8" s="136"/>
      <c r="V8" s="127"/>
      <c r="W8" s="127"/>
      <c r="X8" s="136"/>
      <c r="Y8" s="139"/>
      <c r="Z8" s="139"/>
      <c r="AA8" s="127"/>
    </row>
    <row r="9" spans="1:27" x14ac:dyDescent="0.25">
      <c r="A9" s="130"/>
      <c r="B9" s="133"/>
      <c r="C9" s="133"/>
      <c r="D9" s="127"/>
      <c r="E9" s="127"/>
      <c r="F9" s="136"/>
      <c r="G9" s="136"/>
      <c r="H9" s="139"/>
      <c r="I9" s="133"/>
      <c r="J9" s="136"/>
      <c r="K9" s="127"/>
      <c r="L9" s="141"/>
      <c r="M9" s="139"/>
      <c r="N9" s="139"/>
      <c r="O9" s="139"/>
      <c r="P9" s="139"/>
      <c r="Q9" s="136"/>
      <c r="R9" s="136"/>
      <c r="S9" s="136"/>
      <c r="T9" s="136"/>
      <c r="U9" s="136"/>
      <c r="V9" s="127"/>
      <c r="W9" s="127"/>
      <c r="X9" s="136"/>
      <c r="Y9" s="139"/>
      <c r="Z9" s="139"/>
      <c r="AA9" s="127"/>
    </row>
    <row r="10" spans="1:27" x14ac:dyDescent="0.25">
      <c r="A10" s="130"/>
      <c r="B10" s="133"/>
      <c r="C10" s="133"/>
      <c r="D10" s="127"/>
      <c r="E10" s="127"/>
      <c r="F10" s="136"/>
      <c r="G10" s="136"/>
      <c r="H10" s="139"/>
      <c r="I10" s="133"/>
      <c r="J10" s="136"/>
      <c r="K10" s="127"/>
      <c r="L10" s="141"/>
      <c r="M10" s="139"/>
      <c r="N10" s="139"/>
      <c r="O10" s="139"/>
      <c r="P10" s="139"/>
      <c r="Q10" s="136"/>
      <c r="R10" s="136"/>
      <c r="S10" s="136"/>
      <c r="T10" s="136"/>
      <c r="U10" s="136"/>
      <c r="V10" s="127"/>
      <c r="W10" s="127"/>
      <c r="X10" s="136"/>
      <c r="Y10" s="139"/>
      <c r="Z10" s="139"/>
      <c r="AA10" s="127"/>
    </row>
    <row r="11" spans="1:27" x14ac:dyDescent="0.25">
      <c r="A11" s="130"/>
      <c r="B11" s="133"/>
      <c r="C11" s="133"/>
      <c r="D11" s="127"/>
      <c r="E11" s="127"/>
      <c r="F11" s="136"/>
      <c r="G11" s="136"/>
      <c r="H11" s="139"/>
      <c r="I11" s="133"/>
      <c r="J11" s="136"/>
      <c r="K11" s="127"/>
      <c r="L11" s="141"/>
      <c r="M11" s="139"/>
      <c r="N11" s="139"/>
      <c r="O11" s="139"/>
      <c r="P11" s="139"/>
      <c r="Q11" s="136"/>
      <c r="R11" s="136"/>
      <c r="S11" s="136"/>
      <c r="T11" s="136"/>
      <c r="U11" s="136"/>
      <c r="V11" s="127"/>
      <c r="W11" s="127"/>
      <c r="X11" s="136"/>
      <c r="Y11" s="139"/>
      <c r="Z11" s="139"/>
      <c r="AA11" s="127"/>
    </row>
    <row r="12" spans="1:27" x14ac:dyDescent="0.25">
      <c r="A12" s="130"/>
      <c r="B12" s="133"/>
      <c r="C12" s="133"/>
      <c r="D12" s="127"/>
      <c r="E12" s="127"/>
      <c r="F12" s="136"/>
      <c r="G12" s="136"/>
      <c r="H12" s="139"/>
      <c r="I12" s="133"/>
      <c r="J12" s="136"/>
      <c r="K12" s="127"/>
      <c r="L12" s="141"/>
      <c r="M12" s="139"/>
      <c r="N12" s="139"/>
      <c r="O12" s="139"/>
      <c r="P12" s="139"/>
      <c r="Q12" s="136"/>
      <c r="R12" s="136"/>
      <c r="S12" s="136"/>
      <c r="T12" s="136"/>
      <c r="U12" s="136"/>
      <c r="V12" s="127"/>
      <c r="W12" s="127"/>
      <c r="X12" s="136"/>
      <c r="Y12" s="139"/>
      <c r="Z12" s="139"/>
      <c r="AA12" s="127"/>
    </row>
    <row r="13" spans="1:27" x14ac:dyDescent="0.25">
      <c r="A13" s="130"/>
      <c r="B13" s="133"/>
      <c r="C13" s="133"/>
      <c r="D13" s="127"/>
      <c r="E13" s="127"/>
      <c r="F13" s="136"/>
      <c r="G13" s="136"/>
      <c r="H13" s="139"/>
      <c r="I13" s="133"/>
      <c r="J13" s="136"/>
      <c r="K13" s="127"/>
      <c r="L13" s="141"/>
      <c r="M13" s="139"/>
      <c r="N13" s="139"/>
      <c r="O13" s="139"/>
      <c r="P13" s="139"/>
      <c r="Q13" s="136"/>
      <c r="R13" s="136"/>
      <c r="S13" s="136"/>
      <c r="T13" s="136"/>
      <c r="U13" s="136"/>
      <c r="V13" s="127"/>
      <c r="W13" s="127"/>
      <c r="X13" s="136"/>
      <c r="Y13" s="139"/>
      <c r="Z13" s="139"/>
      <c r="AA13" s="127"/>
    </row>
    <row r="14" spans="1:27" x14ac:dyDescent="0.25">
      <c r="A14" s="130"/>
      <c r="B14" s="133"/>
      <c r="C14" s="133"/>
      <c r="D14" s="127"/>
      <c r="E14" s="127"/>
      <c r="F14" s="136"/>
      <c r="G14" s="136"/>
      <c r="H14" s="139"/>
      <c r="I14" s="133"/>
      <c r="J14" s="136"/>
      <c r="K14" s="127"/>
      <c r="L14" s="141"/>
      <c r="M14" s="139"/>
      <c r="N14" s="139"/>
      <c r="O14" s="139"/>
      <c r="P14" s="139"/>
      <c r="Q14" s="136"/>
      <c r="R14" s="136"/>
      <c r="S14" s="136"/>
      <c r="T14" s="136"/>
      <c r="U14" s="136"/>
      <c r="V14" s="127"/>
      <c r="W14" s="127"/>
      <c r="X14" s="136"/>
      <c r="Y14" s="139"/>
      <c r="Z14" s="139"/>
      <c r="AA14" s="127"/>
    </row>
    <row r="15" spans="1:27" x14ac:dyDescent="0.25">
      <c r="A15" s="130"/>
      <c r="B15" s="133"/>
      <c r="C15" s="133"/>
      <c r="D15" s="127"/>
      <c r="E15" s="127"/>
      <c r="F15" s="136"/>
      <c r="G15" s="136"/>
      <c r="H15" s="139"/>
      <c r="I15" s="133"/>
      <c r="J15" s="136"/>
      <c r="K15" s="127"/>
      <c r="L15" s="141"/>
      <c r="M15" s="139"/>
      <c r="N15" s="139"/>
      <c r="O15" s="139"/>
      <c r="P15" s="139"/>
      <c r="Q15" s="136"/>
      <c r="R15" s="136"/>
      <c r="S15" s="136"/>
      <c r="T15" s="136"/>
      <c r="U15" s="136"/>
      <c r="V15" s="127"/>
      <c r="W15" s="127"/>
      <c r="X15" s="136"/>
      <c r="Y15" s="139"/>
      <c r="Z15" s="139"/>
      <c r="AA15" s="127"/>
    </row>
    <row r="16" spans="1:27" x14ac:dyDescent="0.25">
      <c r="A16" s="130"/>
      <c r="B16" s="133"/>
      <c r="C16" s="133"/>
      <c r="D16" s="127"/>
      <c r="E16" s="127"/>
      <c r="F16" s="136"/>
      <c r="G16" s="136"/>
      <c r="H16" s="139"/>
      <c r="I16" s="133"/>
      <c r="J16" s="136"/>
      <c r="K16" s="127"/>
      <c r="L16" s="141"/>
      <c r="M16" s="139"/>
      <c r="N16" s="139"/>
      <c r="O16" s="139"/>
      <c r="P16" s="139"/>
      <c r="Q16" s="136"/>
      <c r="R16" s="136"/>
      <c r="S16" s="136"/>
      <c r="T16" s="136"/>
      <c r="U16" s="136"/>
      <c r="V16" s="127"/>
      <c r="W16" s="127"/>
      <c r="X16" s="136"/>
      <c r="Y16" s="139"/>
      <c r="Z16" s="139"/>
      <c r="AA16" s="127"/>
    </row>
    <row r="17" spans="1:33" x14ac:dyDescent="0.25">
      <c r="A17" s="130"/>
      <c r="B17" s="133"/>
      <c r="C17" s="133"/>
      <c r="D17" s="127"/>
      <c r="E17" s="127"/>
      <c r="F17" s="136"/>
      <c r="G17" s="136"/>
      <c r="H17" s="139"/>
      <c r="I17" s="133"/>
      <c r="J17" s="136"/>
      <c r="K17" s="127"/>
      <c r="L17" s="141"/>
      <c r="M17" s="139"/>
      <c r="N17" s="139"/>
      <c r="O17" s="139"/>
      <c r="P17" s="139"/>
      <c r="Q17" s="136"/>
      <c r="R17" s="136"/>
      <c r="S17" s="136"/>
      <c r="T17" s="136"/>
      <c r="U17" s="136"/>
      <c r="V17" s="127"/>
      <c r="W17" s="127"/>
      <c r="X17" s="136"/>
      <c r="Y17" s="139"/>
      <c r="Z17" s="139"/>
      <c r="AA17" s="127"/>
    </row>
    <row r="18" spans="1:33" x14ac:dyDescent="0.25">
      <c r="A18" s="130"/>
      <c r="B18" s="133"/>
      <c r="C18" s="133"/>
      <c r="D18" s="127"/>
      <c r="E18" s="127"/>
      <c r="F18" s="136"/>
      <c r="G18" s="136"/>
      <c r="H18" s="139"/>
      <c r="I18" s="133"/>
      <c r="J18" s="136"/>
      <c r="K18" s="127"/>
      <c r="L18" s="141"/>
      <c r="M18" s="139"/>
      <c r="N18" s="139"/>
      <c r="O18" s="139"/>
      <c r="P18" s="139"/>
      <c r="Q18" s="136"/>
      <c r="R18" s="136"/>
      <c r="S18" s="136"/>
      <c r="T18" s="136"/>
      <c r="U18" s="136"/>
      <c r="V18" s="127"/>
      <c r="W18" s="127"/>
      <c r="X18" s="136"/>
      <c r="Y18" s="139"/>
      <c r="Z18" s="139"/>
      <c r="AA18" s="127"/>
    </row>
    <row r="19" spans="1:33" x14ac:dyDescent="0.25">
      <c r="A19" s="130"/>
      <c r="B19" s="133"/>
      <c r="C19" s="133"/>
      <c r="D19" s="127"/>
      <c r="E19" s="127"/>
      <c r="F19" s="136"/>
      <c r="G19" s="136"/>
      <c r="H19" s="139"/>
      <c r="I19" s="133"/>
      <c r="J19" s="136"/>
      <c r="K19" s="127"/>
      <c r="L19" s="141"/>
      <c r="M19" s="139"/>
      <c r="N19" s="139"/>
      <c r="O19" s="139"/>
      <c r="P19" s="139"/>
      <c r="Q19" s="136"/>
      <c r="R19" s="136"/>
      <c r="S19" s="136"/>
      <c r="T19" s="136"/>
      <c r="U19" s="136"/>
      <c r="V19" s="127"/>
      <c r="W19" s="127"/>
      <c r="X19" s="136"/>
      <c r="Y19" s="139"/>
      <c r="Z19" s="139"/>
      <c r="AA19" s="127"/>
    </row>
    <row r="20" spans="1:33" ht="10.5" customHeight="1" x14ac:dyDescent="0.25">
      <c r="A20" s="130"/>
      <c r="B20" s="133"/>
      <c r="C20" s="133"/>
      <c r="D20" s="127"/>
      <c r="E20" s="127"/>
      <c r="F20" s="136"/>
      <c r="G20" s="136"/>
      <c r="H20" s="139"/>
      <c r="I20" s="133"/>
      <c r="J20" s="136"/>
      <c r="K20" s="127"/>
      <c r="L20" s="141"/>
      <c r="M20" s="139"/>
      <c r="N20" s="139"/>
      <c r="O20" s="139"/>
      <c r="P20" s="139"/>
      <c r="Q20" s="136"/>
      <c r="R20" s="136"/>
      <c r="S20" s="136"/>
      <c r="T20" s="136"/>
      <c r="U20" s="136"/>
      <c r="V20" s="127"/>
      <c r="W20" s="127"/>
      <c r="X20" s="136"/>
      <c r="Y20" s="139"/>
      <c r="Z20" s="139"/>
      <c r="AA20" s="127"/>
    </row>
    <row r="21" spans="1:33" ht="10.5" customHeight="1" x14ac:dyDescent="0.25">
      <c r="A21" s="130"/>
      <c r="B21" s="133"/>
      <c r="C21" s="133"/>
      <c r="D21" s="127"/>
      <c r="E21" s="127"/>
      <c r="F21" s="136"/>
      <c r="G21" s="136"/>
      <c r="H21" s="139"/>
      <c r="I21" s="133"/>
      <c r="J21" s="136"/>
      <c r="K21" s="127"/>
      <c r="L21" s="141"/>
      <c r="M21" s="139"/>
      <c r="N21" s="139"/>
      <c r="O21" s="139"/>
      <c r="P21" s="139"/>
      <c r="Q21" s="136"/>
      <c r="R21" s="136"/>
      <c r="S21" s="136"/>
      <c r="T21" s="136"/>
      <c r="U21" s="136"/>
      <c r="V21" s="127"/>
      <c r="W21" s="127"/>
      <c r="X21" s="136"/>
      <c r="Y21" s="139"/>
      <c r="Z21" s="139"/>
      <c r="AA21" s="127"/>
    </row>
    <row r="22" spans="1:33" ht="6" customHeight="1" x14ac:dyDescent="0.25">
      <c r="A22" s="130"/>
      <c r="B22" s="133"/>
      <c r="C22" s="133"/>
      <c r="D22" s="127"/>
      <c r="E22" s="127"/>
      <c r="F22" s="136"/>
      <c r="G22" s="136"/>
      <c r="H22" s="139"/>
      <c r="I22" s="133"/>
      <c r="J22" s="136"/>
      <c r="K22" s="127"/>
      <c r="L22" s="141"/>
      <c r="M22" s="139"/>
      <c r="N22" s="139"/>
      <c r="O22" s="139"/>
      <c r="P22" s="139"/>
      <c r="Q22" s="136"/>
      <c r="R22" s="136"/>
      <c r="S22" s="136"/>
      <c r="T22" s="136"/>
      <c r="U22" s="136"/>
      <c r="V22" s="127"/>
      <c r="W22" s="127"/>
      <c r="X22" s="136"/>
      <c r="Y22" s="139"/>
      <c r="Z22" s="139"/>
      <c r="AA22" s="127"/>
    </row>
    <row r="23" spans="1:33" ht="2.25" customHeight="1" x14ac:dyDescent="0.25">
      <c r="A23" s="131"/>
      <c r="B23" s="134"/>
      <c r="C23" s="134"/>
      <c r="D23" s="128"/>
      <c r="E23" s="128"/>
      <c r="F23" s="137"/>
      <c r="G23" s="137"/>
      <c r="H23" s="140"/>
      <c r="I23" s="134"/>
      <c r="J23" s="137"/>
      <c r="K23" s="128"/>
      <c r="L23" s="142"/>
      <c r="M23" s="140"/>
      <c r="N23" s="140"/>
      <c r="O23" s="140"/>
      <c r="P23" s="140"/>
      <c r="Q23" s="137"/>
      <c r="R23" s="137"/>
      <c r="S23" s="137"/>
      <c r="T23" s="137"/>
      <c r="U23" s="137"/>
      <c r="V23" s="128"/>
      <c r="W23" s="128"/>
      <c r="X23" s="137"/>
      <c r="Y23" s="140"/>
      <c r="Z23" s="140"/>
      <c r="AA23" s="128"/>
    </row>
    <row r="24" spans="1:33" x14ac:dyDescent="0.25">
      <c r="A24" s="56">
        <v>1</v>
      </c>
      <c r="B24" s="48">
        <v>2</v>
      </c>
      <c r="C24" s="48">
        <v>3</v>
      </c>
      <c r="D24" s="48">
        <v>4</v>
      </c>
      <c r="E24" s="48">
        <v>5</v>
      </c>
      <c r="F24" s="56">
        <v>6</v>
      </c>
      <c r="G24" s="56">
        <v>7</v>
      </c>
      <c r="H24" s="56">
        <v>8</v>
      </c>
      <c r="I24" s="56">
        <v>9</v>
      </c>
      <c r="J24" s="56">
        <v>10</v>
      </c>
      <c r="K24" s="56">
        <v>11</v>
      </c>
      <c r="L24" s="56">
        <v>12</v>
      </c>
      <c r="M24" s="56">
        <v>13</v>
      </c>
      <c r="N24" s="56">
        <v>14</v>
      </c>
      <c r="O24" s="56">
        <v>15</v>
      </c>
      <c r="P24" s="56">
        <v>16</v>
      </c>
      <c r="Q24" s="56">
        <v>17</v>
      </c>
      <c r="R24" s="56">
        <v>18</v>
      </c>
      <c r="S24" s="56">
        <v>19</v>
      </c>
      <c r="T24" s="56">
        <v>20</v>
      </c>
      <c r="U24" s="56">
        <v>21</v>
      </c>
      <c r="V24" s="56">
        <v>22</v>
      </c>
      <c r="W24" s="48">
        <v>23</v>
      </c>
      <c r="X24" s="48">
        <v>24</v>
      </c>
      <c r="Y24" s="48">
        <v>25</v>
      </c>
      <c r="Z24" s="48">
        <v>26</v>
      </c>
      <c r="AA24" s="48">
        <v>27</v>
      </c>
      <c r="AB24" s="48">
        <v>28</v>
      </c>
      <c r="AC24" s="48">
        <v>29</v>
      </c>
      <c r="AD24" s="48">
        <v>30</v>
      </c>
      <c r="AE24" s="48">
        <v>31</v>
      </c>
      <c r="AF24" s="48">
        <v>32</v>
      </c>
      <c r="AG24" s="48"/>
    </row>
    <row r="25" spans="1:33" ht="33.75" x14ac:dyDescent="0.25">
      <c r="A25" s="64">
        <v>1</v>
      </c>
      <c r="B25" s="80" t="s">
        <v>14</v>
      </c>
      <c r="C25" s="80" t="s">
        <v>141</v>
      </c>
      <c r="D25" s="79" t="s">
        <v>177</v>
      </c>
      <c r="E25" s="80" t="s">
        <v>169</v>
      </c>
      <c r="F25" s="84">
        <v>44929.420138888891</v>
      </c>
      <c r="G25" s="84">
        <v>44929.631944444445</v>
      </c>
      <c r="H25" s="80" t="s">
        <v>75</v>
      </c>
      <c r="I25" s="97">
        <f t="shared" ref="I25:I36" si="0">(G25-F25)*24</f>
        <v>5.0833333333139308</v>
      </c>
      <c r="J25" s="89" t="s">
        <v>175</v>
      </c>
      <c r="K25" s="47">
        <v>0</v>
      </c>
      <c r="L25" s="47">
        <v>0</v>
      </c>
      <c r="M25" s="47">
        <v>6</v>
      </c>
      <c r="N25" s="47">
        <v>0</v>
      </c>
      <c r="O25" s="47">
        <v>0</v>
      </c>
      <c r="P25" s="47">
        <v>6</v>
      </c>
      <c r="Q25" s="47">
        <v>0</v>
      </c>
      <c r="R25" s="47">
        <v>0</v>
      </c>
      <c r="S25" s="47">
        <v>2</v>
      </c>
      <c r="T25" s="47">
        <v>4</v>
      </c>
      <c r="U25" s="47">
        <v>0</v>
      </c>
      <c r="V25" s="47">
        <v>0</v>
      </c>
      <c r="W25" s="47">
        <v>0</v>
      </c>
      <c r="X25" s="85" t="s">
        <v>176</v>
      </c>
      <c r="Y25" s="82" t="s">
        <v>140</v>
      </c>
      <c r="Z25" s="82" t="s">
        <v>140</v>
      </c>
      <c r="AA25" s="47">
        <v>0</v>
      </c>
      <c r="AB25" s="60">
        <f t="shared" ref="AB25:AB32" si="1">IF(AND(H25="В",AA25="1"),I25*M25,0)</f>
        <v>0</v>
      </c>
      <c r="AC25" s="60">
        <f t="shared" ref="AC25:AC32" si="2">IF(AND(H25="В",AA25="1"),M25,0)</f>
        <v>0</v>
      </c>
      <c r="AD25" s="60">
        <f>IF(H25="П",(I25*M25),0)</f>
        <v>30.499999999883585</v>
      </c>
      <c r="AE25" s="60">
        <f t="shared" ref="AE25:AE32" si="3">IF(I25="В",M25,0)</f>
        <v>0</v>
      </c>
      <c r="AF25" s="60">
        <f t="shared" ref="AF25:AF32" si="4">IF(AND(H25="В",AA25="1"),I25,0)</f>
        <v>0</v>
      </c>
    </row>
    <row r="26" spans="1:33" ht="33.75" x14ac:dyDescent="0.25">
      <c r="A26" s="64">
        <v>2</v>
      </c>
      <c r="B26" s="80" t="s">
        <v>14</v>
      </c>
      <c r="C26" s="80" t="s">
        <v>170</v>
      </c>
      <c r="D26" s="79" t="s">
        <v>188</v>
      </c>
      <c r="E26" s="80" t="s">
        <v>173</v>
      </c>
      <c r="F26" s="84">
        <v>44974.354166666664</v>
      </c>
      <c r="G26" s="84">
        <v>44974.4375</v>
      </c>
      <c r="H26" s="80" t="s">
        <v>76</v>
      </c>
      <c r="I26" s="97">
        <f t="shared" si="0"/>
        <v>2.0000000000582077</v>
      </c>
      <c r="J26" s="89" t="s">
        <v>189</v>
      </c>
      <c r="K26" s="47">
        <v>0</v>
      </c>
      <c r="L26" s="47">
        <v>0</v>
      </c>
      <c r="M26" s="47">
        <v>1</v>
      </c>
      <c r="N26" s="47">
        <v>0</v>
      </c>
      <c r="O26" s="47">
        <v>0</v>
      </c>
      <c r="P26" s="47">
        <v>1</v>
      </c>
      <c r="Q26" s="47">
        <v>0</v>
      </c>
      <c r="R26" s="47">
        <v>0</v>
      </c>
      <c r="S26" s="47">
        <v>0</v>
      </c>
      <c r="T26" s="47">
        <v>1</v>
      </c>
      <c r="U26" s="47">
        <v>0</v>
      </c>
      <c r="V26" s="47">
        <v>0</v>
      </c>
      <c r="W26" s="47">
        <v>0</v>
      </c>
      <c r="X26" s="85" t="s">
        <v>192</v>
      </c>
      <c r="Y26" s="82" t="s">
        <v>140</v>
      </c>
      <c r="Z26" s="82" t="s">
        <v>140</v>
      </c>
      <c r="AA26" s="47">
        <v>0</v>
      </c>
      <c r="AB26" s="60">
        <f t="shared" si="1"/>
        <v>0</v>
      </c>
      <c r="AC26" s="60">
        <f t="shared" si="2"/>
        <v>0</v>
      </c>
      <c r="AD26" s="60">
        <f t="shared" ref="AD26:AD32" si="5">IF(H26="П",(I26*M26),0)</f>
        <v>0</v>
      </c>
      <c r="AE26" s="60">
        <f t="shared" si="3"/>
        <v>0</v>
      </c>
      <c r="AF26" s="60">
        <f t="shared" si="4"/>
        <v>0</v>
      </c>
    </row>
    <row r="27" spans="1:33" ht="33.75" x14ac:dyDescent="0.25">
      <c r="A27" s="64">
        <v>3</v>
      </c>
      <c r="B27" s="80" t="s">
        <v>14</v>
      </c>
      <c r="C27" s="80" t="s">
        <v>141</v>
      </c>
      <c r="D27" s="79" t="s">
        <v>172</v>
      </c>
      <c r="E27" s="80" t="s">
        <v>169</v>
      </c>
      <c r="F27" s="84">
        <v>45003.333333333336</v>
      </c>
      <c r="G27" s="84">
        <v>45003.510416666664</v>
      </c>
      <c r="H27" s="80" t="s">
        <v>76</v>
      </c>
      <c r="I27" s="97">
        <f t="shared" si="0"/>
        <v>4.2499999998835847</v>
      </c>
      <c r="J27" s="89" t="s">
        <v>190</v>
      </c>
      <c r="K27" s="47">
        <v>0</v>
      </c>
      <c r="L27" s="47">
        <v>0</v>
      </c>
      <c r="M27" s="47">
        <v>1</v>
      </c>
      <c r="N27" s="47">
        <v>0</v>
      </c>
      <c r="O27" s="47">
        <v>1</v>
      </c>
      <c r="P27" s="47">
        <v>0</v>
      </c>
      <c r="Q27" s="47">
        <v>0</v>
      </c>
      <c r="R27" s="47">
        <v>0</v>
      </c>
      <c r="S27" s="47">
        <v>1</v>
      </c>
      <c r="T27" s="47">
        <v>0</v>
      </c>
      <c r="U27" s="47">
        <v>0</v>
      </c>
      <c r="V27" s="47">
        <v>0</v>
      </c>
      <c r="W27" s="47">
        <v>0</v>
      </c>
      <c r="X27" s="85" t="s">
        <v>193</v>
      </c>
      <c r="Y27" s="82" t="s">
        <v>140</v>
      </c>
      <c r="Z27" s="82" t="s">
        <v>140</v>
      </c>
      <c r="AA27" s="47">
        <v>0</v>
      </c>
      <c r="AB27" s="60">
        <f t="shared" si="1"/>
        <v>0</v>
      </c>
      <c r="AC27" s="60">
        <f t="shared" si="2"/>
        <v>0</v>
      </c>
      <c r="AD27" s="60">
        <f t="shared" si="5"/>
        <v>0</v>
      </c>
      <c r="AE27" s="60">
        <f t="shared" si="3"/>
        <v>0</v>
      </c>
      <c r="AF27" s="60">
        <f t="shared" si="4"/>
        <v>0</v>
      </c>
    </row>
    <row r="28" spans="1:33" ht="33.75" x14ac:dyDescent="0.25">
      <c r="A28" s="64">
        <v>4</v>
      </c>
      <c r="B28" s="80" t="s">
        <v>14</v>
      </c>
      <c r="C28" s="80" t="s">
        <v>170</v>
      </c>
      <c r="D28" s="79" t="s">
        <v>178</v>
      </c>
      <c r="E28" s="80" t="s">
        <v>173</v>
      </c>
      <c r="F28" s="84">
        <v>45048.864583333336</v>
      </c>
      <c r="G28" s="84">
        <v>45048.934027777781</v>
      </c>
      <c r="H28" s="80" t="s">
        <v>76</v>
      </c>
      <c r="I28" s="97">
        <f t="shared" si="0"/>
        <v>1.6666666666860692</v>
      </c>
      <c r="J28" s="89" t="s">
        <v>179</v>
      </c>
      <c r="K28" s="47">
        <v>0</v>
      </c>
      <c r="L28" s="47">
        <v>0</v>
      </c>
      <c r="M28" s="47">
        <v>1</v>
      </c>
      <c r="N28" s="47">
        <v>0</v>
      </c>
      <c r="O28" s="47">
        <v>0</v>
      </c>
      <c r="P28" s="47">
        <v>1</v>
      </c>
      <c r="Q28" s="47">
        <v>0</v>
      </c>
      <c r="R28" s="47">
        <v>0</v>
      </c>
      <c r="S28" s="47">
        <v>0</v>
      </c>
      <c r="T28" s="47">
        <v>1</v>
      </c>
      <c r="U28" s="47">
        <v>0</v>
      </c>
      <c r="V28" s="47">
        <v>0</v>
      </c>
      <c r="W28" s="47">
        <v>0</v>
      </c>
      <c r="X28" s="85" t="s">
        <v>180</v>
      </c>
      <c r="Y28" s="82" t="s">
        <v>140</v>
      </c>
      <c r="Z28" s="82" t="s">
        <v>140</v>
      </c>
      <c r="AA28" s="47">
        <v>0</v>
      </c>
      <c r="AB28" s="60">
        <f t="shared" si="1"/>
        <v>0</v>
      </c>
      <c r="AC28" s="60">
        <f t="shared" si="2"/>
        <v>0</v>
      </c>
      <c r="AD28" s="60">
        <f t="shared" si="5"/>
        <v>0</v>
      </c>
      <c r="AE28" s="60">
        <f t="shared" si="3"/>
        <v>0</v>
      </c>
      <c r="AF28" s="60">
        <f t="shared" si="4"/>
        <v>0</v>
      </c>
    </row>
    <row r="29" spans="1:33" ht="33.75" x14ac:dyDescent="0.25">
      <c r="A29" s="64">
        <v>5</v>
      </c>
      <c r="B29" s="80" t="s">
        <v>14</v>
      </c>
      <c r="C29" s="80" t="s">
        <v>141</v>
      </c>
      <c r="D29" s="79" t="s">
        <v>181</v>
      </c>
      <c r="E29" s="80" t="s">
        <v>169</v>
      </c>
      <c r="F29" s="84">
        <v>45056.354166666664</v>
      </c>
      <c r="G29" s="84">
        <v>45056.625</v>
      </c>
      <c r="H29" s="80" t="s">
        <v>75</v>
      </c>
      <c r="I29" s="97">
        <f t="shared" si="0"/>
        <v>6.5000000000582077</v>
      </c>
      <c r="J29" s="89" t="s">
        <v>183</v>
      </c>
      <c r="K29" s="47">
        <v>0</v>
      </c>
      <c r="L29" s="47">
        <v>0</v>
      </c>
      <c r="M29" s="47">
        <v>1</v>
      </c>
      <c r="N29" s="47">
        <v>0</v>
      </c>
      <c r="O29" s="47">
        <v>1</v>
      </c>
      <c r="P29" s="47">
        <v>0</v>
      </c>
      <c r="Q29" s="47">
        <v>0</v>
      </c>
      <c r="R29" s="47">
        <v>0</v>
      </c>
      <c r="S29" s="47">
        <v>1</v>
      </c>
      <c r="T29" s="47">
        <v>0</v>
      </c>
      <c r="U29" s="47">
        <v>0</v>
      </c>
      <c r="V29" s="47">
        <v>0</v>
      </c>
      <c r="W29" s="47">
        <v>0</v>
      </c>
      <c r="X29" s="85" t="s">
        <v>182</v>
      </c>
      <c r="Y29" s="82" t="s">
        <v>140</v>
      </c>
      <c r="Z29" s="82" t="s">
        <v>140</v>
      </c>
      <c r="AA29" s="47">
        <v>0</v>
      </c>
      <c r="AB29" s="60">
        <f t="shared" si="1"/>
        <v>0</v>
      </c>
      <c r="AC29" s="60">
        <f t="shared" si="2"/>
        <v>0</v>
      </c>
      <c r="AD29" s="60">
        <f t="shared" si="5"/>
        <v>6.5000000000582077</v>
      </c>
      <c r="AE29" s="60">
        <f t="shared" si="3"/>
        <v>0</v>
      </c>
      <c r="AF29" s="60">
        <f t="shared" si="4"/>
        <v>0</v>
      </c>
    </row>
    <row r="30" spans="1:33" ht="33.75" x14ac:dyDescent="0.25">
      <c r="A30" s="64">
        <v>6</v>
      </c>
      <c r="B30" s="80" t="s">
        <v>14</v>
      </c>
      <c r="C30" s="80" t="s">
        <v>170</v>
      </c>
      <c r="D30" s="79" t="s">
        <v>186</v>
      </c>
      <c r="E30" s="80" t="s">
        <v>173</v>
      </c>
      <c r="F30" s="84">
        <v>45089.826388888891</v>
      </c>
      <c r="G30" s="84">
        <v>45089.840277777781</v>
      </c>
      <c r="H30" s="80" t="s">
        <v>76</v>
      </c>
      <c r="I30" s="97">
        <f t="shared" si="0"/>
        <v>0.33333333337213844</v>
      </c>
      <c r="J30" s="89" t="s">
        <v>187</v>
      </c>
      <c r="K30" s="47">
        <v>0</v>
      </c>
      <c r="L30" s="47">
        <v>0</v>
      </c>
      <c r="M30" s="47">
        <v>1</v>
      </c>
      <c r="N30" s="47">
        <v>0</v>
      </c>
      <c r="O30" s="47">
        <v>0</v>
      </c>
      <c r="P30" s="47">
        <v>1</v>
      </c>
      <c r="Q30" s="47">
        <v>0</v>
      </c>
      <c r="R30" s="47">
        <v>0</v>
      </c>
      <c r="S30" s="47">
        <v>0</v>
      </c>
      <c r="T30" s="47">
        <v>1</v>
      </c>
      <c r="U30" s="47">
        <v>0</v>
      </c>
      <c r="V30" s="47">
        <v>0</v>
      </c>
      <c r="W30" s="47">
        <v>0</v>
      </c>
      <c r="X30" s="85" t="s">
        <v>194</v>
      </c>
      <c r="Y30" s="82" t="s">
        <v>140</v>
      </c>
      <c r="Z30" s="82" t="s">
        <v>140</v>
      </c>
      <c r="AA30" s="47">
        <v>0</v>
      </c>
      <c r="AB30" s="60">
        <f t="shared" si="1"/>
        <v>0</v>
      </c>
      <c r="AC30" s="60">
        <f t="shared" si="2"/>
        <v>0</v>
      </c>
      <c r="AD30" s="60">
        <f t="shared" si="5"/>
        <v>0</v>
      </c>
      <c r="AE30" s="60">
        <f t="shared" si="3"/>
        <v>0</v>
      </c>
      <c r="AF30" s="60">
        <f t="shared" si="4"/>
        <v>0</v>
      </c>
    </row>
    <row r="31" spans="1:33" ht="45.75" customHeight="1" x14ac:dyDescent="0.25">
      <c r="A31" s="64">
        <v>7</v>
      </c>
      <c r="B31" s="80" t="s">
        <v>14</v>
      </c>
      <c r="C31" s="80" t="s">
        <v>141</v>
      </c>
      <c r="D31" s="79" t="s">
        <v>171</v>
      </c>
      <c r="E31" s="80" t="s">
        <v>169</v>
      </c>
      <c r="F31" s="84">
        <v>45090.375</v>
      </c>
      <c r="G31" s="84">
        <v>45090.604166666664</v>
      </c>
      <c r="H31" s="80" t="s">
        <v>75</v>
      </c>
      <c r="I31" s="97">
        <f t="shared" si="0"/>
        <v>5.4999999999417923</v>
      </c>
      <c r="J31" s="89" t="s">
        <v>184</v>
      </c>
      <c r="K31" s="47">
        <v>0</v>
      </c>
      <c r="L31" s="47">
        <v>0</v>
      </c>
      <c r="M31" s="47">
        <v>1</v>
      </c>
      <c r="N31" s="47">
        <v>0</v>
      </c>
      <c r="O31" s="47">
        <v>1</v>
      </c>
      <c r="P31" s="47">
        <v>0</v>
      </c>
      <c r="Q31" s="47">
        <v>0</v>
      </c>
      <c r="R31" s="47">
        <v>0</v>
      </c>
      <c r="S31" s="47">
        <v>1</v>
      </c>
      <c r="T31" s="47">
        <v>0</v>
      </c>
      <c r="U31" s="47">
        <v>0</v>
      </c>
      <c r="V31" s="47">
        <v>0</v>
      </c>
      <c r="W31" s="47">
        <v>0</v>
      </c>
      <c r="X31" s="85" t="s">
        <v>185</v>
      </c>
      <c r="Y31" s="82" t="s">
        <v>140</v>
      </c>
      <c r="Z31" s="82" t="s">
        <v>140</v>
      </c>
      <c r="AA31" s="47">
        <v>0</v>
      </c>
      <c r="AB31" s="60">
        <f t="shared" si="1"/>
        <v>0</v>
      </c>
      <c r="AC31" s="60">
        <f t="shared" si="2"/>
        <v>0</v>
      </c>
      <c r="AD31" s="60">
        <f>IF(H31="П",(I31*M31),0)</f>
        <v>5.4999999999417923</v>
      </c>
      <c r="AE31" s="60">
        <f t="shared" si="3"/>
        <v>0</v>
      </c>
      <c r="AF31" s="60">
        <f t="shared" si="4"/>
        <v>0</v>
      </c>
    </row>
    <row r="32" spans="1:33" ht="45.75" customHeight="1" x14ac:dyDescent="0.25">
      <c r="A32" s="64">
        <v>8</v>
      </c>
      <c r="B32" s="80" t="s">
        <v>14</v>
      </c>
      <c r="C32" s="80" t="s">
        <v>141</v>
      </c>
      <c r="D32" s="79" t="s">
        <v>195</v>
      </c>
      <c r="E32" s="80" t="s">
        <v>196</v>
      </c>
      <c r="F32" s="84">
        <v>45092.5</v>
      </c>
      <c r="G32" s="84">
        <v>45092.53125</v>
      </c>
      <c r="H32" s="80" t="s">
        <v>76</v>
      </c>
      <c r="I32" s="97">
        <f t="shared" si="0"/>
        <v>0.75</v>
      </c>
      <c r="J32" s="89" t="s">
        <v>197</v>
      </c>
      <c r="K32" s="47">
        <v>0</v>
      </c>
      <c r="L32" s="47">
        <v>0</v>
      </c>
      <c r="M32" s="47">
        <v>1</v>
      </c>
      <c r="N32" s="47">
        <v>0</v>
      </c>
      <c r="O32" s="47">
        <v>0</v>
      </c>
      <c r="P32" s="47">
        <v>1</v>
      </c>
      <c r="Q32" s="47">
        <v>0</v>
      </c>
      <c r="R32" s="47">
        <v>0</v>
      </c>
      <c r="S32" s="47">
        <v>1</v>
      </c>
      <c r="T32" s="47">
        <v>0</v>
      </c>
      <c r="U32" s="47">
        <v>0</v>
      </c>
      <c r="V32" s="47">
        <v>0</v>
      </c>
      <c r="W32" s="47">
        <v>0</v>
      </c>
      <c r="X32" s="85" t="s">
        <v>198</v>
      </c>
      <c r="Y32" s="82" t="s">
        <v>140</v>
      </c>
      <c r="Z32" s="82" t="s">
        <v>140</v>
      </c>
      <c r="AA32" s="47">
        <v>0</v>
      </c>
      <c r="AB32" s="60">
        <f t="shared" si="1"/>
        <v>0</v>
      </c>
      <c r="AC32" s="60">
        <f t="shared" si="2"/>
        <v>0</v>
      </c>
      <c r="AD32" s="60">
        <f t="shared" si="5"/>
        <v>0</v>
      </c>
      <c r="AE32" s="60">
        <f t="shared" si="3"/>
        <v>0</v>
      </c>
      <c r="AF32" s="60">
        <f t="shared" si="4"/>
        <v>0</v>
      </c>
    </row>
    <row r="33" spans="1:32" ht="45.75" customHeight="1" x14ac:dyDescent="0.25">
      <c r="A33" s="64">
        <v>9</v>
      </c>
      <c r="B33" s="80" t="s">
        <v>14</v>
      </c>
      <c r="C33" s="80" t="s">
        <v>170</v>
      </c>
      <c r="D33" s="79" t="s">
        <v>186</v>
      </c>
      <c r="E33" s="80" t="s">
        <v>173</v>
      </c>
      <c r="F33" s="84">
        <v>45100.427083333336</v>
      </c>
      <c r="G33" s="84">
        <v>45100.451388888891</v>
      </c>
      <c r="H33" s="80" t="s">
        <v>76</v>
      </c>
      <c r="I33" s="97">
        <f t="shared" si="0"/>
        <v>0.58333333331393078</v>
      </c>
      <c r="J33" s="89" t="s">
        <v>187</v>
      </c>
      <c r="K33" s="47">
        <v>0</v>
      </c>
      <c r="L33" s="47">
        <v>0</v>
      </c>
      <c r="M33" s="47">
        <v>1</v>
      </c>
      <c r="N33" s="47">
        <v>0</v>
      </c>
      <c r="O33" s="47">
        <v>0</v>
      </c>
      <c r="P33" s="47">
        <v>1</v>
      </c>
      <c r="Q33" s="47">
        <v>0</v>
      </c>
      <c r="R33" s="47">
        <v>0</v>
      </c>
      <c r="S33" s="47">
        <v>0</v>
      </c>
      <c r="T33" s="47">
        <v>1</v>
      </c>
      <c r="U33" s="47">
        <v>0</v>
      </c>
      <c r="V33" s="47">
        <v>0</v>
      </c>
      <c r="W33" s="47">
        <v>0</v>
      </c>
      <c r="X33" s="85" t="s">
        <v>191</v>
      </c>
      <c r="Y33" s="82" t="s">
        <v>140</v>
      </c>
      <c r="Z33" s="82" t="s">
        <v>140</v>
      </c>
      <c r="AA33" s="47">
        <v>0</v>
      </c>
      <c r="AB33" s="60">
        <f t="shared" ref="AB33" si="6">IF(AND(H33="В",AA33="1"),I33*M33,0)</f>
        <v>0</v>
      </c>
      <c r="AC33" s="60">
        <f t="shared" ref="AC33" si="7">IF(AND(H33="В",AA33="1"),M33,0)</f>
        <v>0</v>
      </c>
      <c r="AD33" s="60">
        <f t="shared" ref="AD33" si="8">IF(H33="П",(I33*M33),0)</f>
        <v>0</v>
      </c>
      <c r="AE33" s="60">
        <f t="shared" ref="AE33" si="9">IF(I33="В",M33,0)</f>
        <v>0</v>
      </c>
      <c r="AF33" s="60">
        <f t="shared" ref="AF33" si="10">IF(AND(H33="В",AA33="1"),I33,0)</f>
        <v>0</v>
      </c>
    </row>
    <row r="34" spans="1:32" ht="45.75" customHeight="1" x14ac:dyDescent="0.25">
      <c r="A34" s="64">
        <v>10</v>
      </c>
      <c r="B34" s="80" t="s">
        <v>14</v>
      </c>
      <c r="C34" s="80" t="s">
        <v>202</v>
      </c>
      <c r="D34" s="79" t="s">
        <v>199</v>
      </c>
      <c r="E34" s="80" t="s">
        <v>169</v>
      </c>
      <c r="F34" s="84">
        <v>45144.878472222219</v>
      </c>
      <c r="G34" s="84">
        <v>45145.504861111112</v>
      </c>
      <c r="H34" s="80" t="s">
        <v>76</v>
      </c>
      <c r="I34" s="97">
        <f t="shared" si="0"/>
        <v>15.033333333441988</v>
      </c>
      <c r="J34" s="89" t="s">
        <v>200</v>
      </c>
      <c r="K34" s="47">
        <v>0</v>
      </c>
      <c r="L34" s="47">
        <v>0</v>
      </c>
      <c r="M34" s="47">
        <v>1</v>
      </c>
      <c r="N34" s="47">
        <v>0</v>
      </c>
      <c r="O34" s="47">
        <v>1</v>
      </c>
      <c r="P34" s="47">
        <v>0</v>
      </c>
      <c r="Q34" s="47">
        <v>0</v>
      </c>
      <c r="R34" s="47">
        <v>0</v>
      </c>
      <c r="S34" s="47">
        <v>1</v>
      </c>
      <c r="T34" s="47">
        <v>0</v>
      </c>
      <c r="U34" s="47">
        <v>0</v>
      </c>
      <c r="V34" s="47">
        <v>0</v>
      </c>
      <c r="W34" s="47">
        <v>0</v>
      </c>
      <c r="X34" s="85" t="s">
        <v>201</v>
      </c>
      <c r="Y34" s="82" t="s">
        <v>140</v>
      </c>
      <c r="Z34" s="82" t="s">
        <v>140</v>
      </c>
      <c r="AA34" s="47">
        <v>0</v>
      </c>
      <c r="AB34" s="60">
        <f t="shared" ref="AB34" si="11">IF(AND(H34="В",AA34="1"),I34*M34,0)</f>
        <v>0</v>
      </c>
      <c r="AC34" s="60">
        <f t="shared" ref="AC34" si="12">IF(AND(H34="В",AA34="1"),M34,0)</f>
        <v>0</v>
      </c>
      <c r="AD34" s="60">
        <f t="shared" ref="AD34" si="13">IF(H34="П",(I34*M34),0)</f>
        <v>0</v>
      </c>
      <c r="AE34" s="60">
        <f t="shared" ref="AE34" si="14">IF(I34="В",M34,0)</f>
        <v>0</v>
      </c>
      <c r="AF34" s="60">
        <f t="shared" ref="AF34" si="15">IF(AND(H34="В",AA34="1"),I34,0)</f>
        <v>0</v>
      </c>
    </row>
    <row r="35" spans="1:32" ht="45.75" customHeight="1" x14ac:dyDescent="0.25">
      <c r="A35" s="64">
        <v>11</v>
      </c>
      <c r="B35" s="80" t="s">
        <v>14</v>
      </c>
      <c r="C35" s="80" t="s">
        <v>141</v>
      </c>
      <c r="D35" s="79" t="s">
        <v>203</v>
      </c>
      <c r="E35" s="80" t="s">
        <v>169</v>
      </c>
      <c r="F35" s="84">
        <v>45174.666666666664</v>
      </c>
      <c r="G35" s="84">
        <v>45175.638888888891</v>
      </c>
      <c r="H35" s="80" t="s">
        <v>76</v>
      </c>
      <c r="I35" s="97">
        <f t="shared" si="0"/>
        <v>23.333333333430346</v>
      </c>
      <c r="J35" s="89" t="s">
        <v>204</v>
      </c>
      <c r="K35" s="47">
        <v>0</v>
      </c>
      <c r="L35" s="47">
        <v>0</v>
      </c>
      <c r="M35" s="47">
        <v>2</v>
      </c>
      <c r="N35" s="47">
        <v>0</v>
      </c>
      <c r="O35" s="47">
        <v>0</v>
      </c>
      <c r="P35" s="47">
        <v>2</v>
      </c>
      <c r="Q35" s="47">
        <v>0</v>
      </c>
      <c r="R35" s="47">
        <v>0</v>
      </c>
      <c r="S35" s="47">
        <v>0</v>
      </c>
      <c r="T35" s="47">
        <v>2</v>
      </c>
      <c r="U35" s="47">
        <v>0</v>
      </c>
      <c r="V35" s="47">
        <v>0</v>
      </c>
      <c r="W35" s="47">
        <v>0</v>
      </c>
      <c r="X35" s="85" t="s">
        <v>205</v>
      </c>
      <c r="Y35" s="82" t="s">
        <v>140</v>
      </c>
      <c r="Z35" s="82" t="s">
        <v>140</v>
      </c>
      <c r="AA35" s="47">
        <v>0</v>
      </c>
      <c r="AB35" s="60">
        <f t="shared" ref="AB35" si="16">IF(AND(H35="В",AA35="1"),I35*M35,0)</f>
        <v>0</v>
      </c>
      <c r="AC35" s="60">
        <f t="shared" ref="AC35" si="17">IF(AND(H35="В",AA35="1"),M35,0)</f>
        <v>0</v>
      </c>
      <c r="AD35" s="60">
        <f t="shared" ref="AD35" si="18">IF(H35="П",(I35*M35),0)</f>
        <v>0</v>
      </c>
      <c r="AE35" s="60">
        <f t="shared" ref="AE35" si="19">IF(I35="В",M35,0)</f>
        <v>0</v>
      </c>
      <c r="AF35" s="60">
        <f t="shared" ref="AF35" si="20">IF(AND(H35="В",AA35="1"),I35,0)</f>
        <v>0</v>
      </c>
    </row>
    <row r="36" spans="1:32" ht="45.75" customHeight="1" x14ac:dyDescent="0.25">
      <c r="A36" s="64">
        <v>12</v>
      </c>
      <c r="B36" s="80" t="s">
        <v>14</v>
      </c>
      <c r="C36" s="80" t="s">
        <v>141</v>
      </c>
      <c r="D36" s="79" t="s">
        <v>206</v>
      </c>
      <c r="E36" s="80" t="s">
        <v>169</v>
      </c>
      <c r="F36" s="84">
        <v>45254.708333333336</v>
      </c>
      <c r="G36" s="84">
        <v>45255.5625</v>
      </c>
      <c r="H36" s="80" t="s">
        <v>76</v>
      </c>
      <c r="I36" s="97">
        <f t="shared" si="0"/>
        <v>20.499999999941792</v>
      </c>
      <c r="J36" s="89" t="s">
        <v>208</v>
      </c>
      <c r="K36" s="47">
        <v>0</v>
      </c>
      <c r="L36" s="47">
        <v>0</v>
      </c>
      <c r="M36" s="47">
        <v>4</v>
      </c>
      <c r="N36" s="47">
        <v>0</v>
      </c>
      <c r="O36" s="47">
        <v>0</v>
      </c>
      <c r="P36" s="47">
        <v>0</v>
      </c>
      <c r="Q36" s="47">
        <v>4</v>
      </c>
      <c r="R36" s="47">
        <v>0</v>
      </c>
      <c r="S36" s="47">
        <v>0</v>
      </c>
      <c r="T36" s="47">
        <v>4</v>
      </c>
      <c r="U36" s="47">
        <v>0</v>
      </c>
      <c r="V36" s="47">
        <v>0</v>
      </c>
      <c r="W36" s="47">
        <v>0</v>
      </c>
      <c r="X36" s="85" t="s">
        <v>207</v>
      </c>
      <c r="Y36" s="82" t="s">
        <v>140</v>
      </c>
      <c r="Z36" s="82" t="s">
        <v>140</v>
      </c>
      <c r="AA36" s="47">
        <v>0</v>
      </c>
      <c r="AB36" s="60">
        <f t="shared" ref="AB36" si="21">IF(AND(H36="В",AA36="1"),I36*M36,0)</f>
        <v>0</v>
      </c>
      <c r="AC36" s="60">
        <f t="shared" ref="AC36" si="22">IF(AND(H36="В",AA36="1"),M36,0)</f>
        <v>0</v>
      </c>
      <c r="AD36" s="60">
        <f t="shared" ref="AD36" si="23">IF(H36="П",(I36*M36),0)</f>
        <v>0</v>
      </c>
      <c r="AE36" s="60">
        <f t="shared" ref="AE36" si="24">IF(I36="В",M36,0)</f>
        <v>0</v>
      </c>
      <c r="AF36" s="60">
        <f t="shared" ref="AF36" si="25">IF(AND(H36="В",AA36="1"),I36,0)</f>
        <v>0</v>
      </c>
    </row>
    <row r="37" spans="1:32" ht="45.75" customHeight="1" x14ac:dyDescent="0.25">
      <c r="A37" s="64"/>
      <c r="B37" s="80"/>
      <c r="C37" s="80"/>
      <c r="D37" s="79"/>
      <c r="E37" s="80"/>
      <c r="F37" s="84"/>
      <c r="G37" s="84"/>
      <c r="H37" s="80"/>
      <c r="I37" s="97"/>
      <c r="J37" s="89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85"/>
      <c r="Y37" s="82"/>
      <c r="Z37" s="82"/>
      <c r="AA37" s="47"/>
      <c r="AB37" s="60"/>
      <c r="AC37" s="60"/>
      <c r="AD37" s="60"/>
      <c r="AE37" s="60"/>
      <c r="AF37" s="60"/>
    </row>
    <row r="38" spans="1:32" ht="45.75" customHeight="1" x14ac:dyDescent="0.25">
      <c r="A38" s="64"/>
      <c r="B38" s="80"/>
      <c r="C38" s="80"/>
      <c r="D38" s="79"/>
      <c r="E38" s="80"/>
      <c r="F38" s="84"/>
      <c r="G38" s="84"/>
      <c r="H38" s="80"/>
      <c r="I38" s="97"/>
      <c r="J38" s="89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85"/>
      <c r="Y38" s="82"/>
      <c r="Z38" s="82"/>
      <c r="AA38" s="47"/>
      <c r="AB38" s="60"/>
      <c r="AC38" s="60"/>
      <c r="AD38" s="60"/>
      <c r="AE38" s="60"/>
      <c r="AF38" s="60"/>
    </row>
    <row r="39" spans="1:32" ht="45.75" customHeight="1" x14ac:dyDescent="0.25">
      <c r="A39" s="64"/>
      <c r="B39" s="80"/>
      <c r="C39" s="80"/>
      <c r="D39" s="79"/>
      <c r="E39" s="80"/>
      <c r="F39" s="84"/>
      <c r="G39" s="84"/>
      <c r="H39" s="80"/>
      <c r="I39" s="97"/>
      <c r="J39" s="89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85"/>
      <c r="Y39" s="82"/>
      <c r="Z39" s="82"/>
      <c r="AA39" s="47"/>
      <c r="AB39" s="60"/>
      <c r="AC39" s="60"/>
      <c r="AD39" s="60"/>
      <c r="AE39" s="60"/>
      <c r="AF39" s="60"/>
    </row>
    <row r="40" spans="1:32" ht="24.75" customHeight="1" x14ac:dyDescent="0.25">
      <c r="A40" s="64"/>
      <c r="B40" s="80"/>
      <c r="C40" s="80"/>
      <c r="D40" s="79"/>
      <c r="E40" s="80"/>
      <c r="F40" s="84"/>
      <c r="G40" s="84"/>
      <c r="H40" s="80"/>
      <c r="I40" s="90"/>
      <c r="J40" s="79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5"/>
      <c r="Y40" s="82"/>
      <c r="Z40" s="82"/>
      <c r="AA40" s="83"/>
      <c r="AB40" s="60">
        <f t="shared" ref="AB40" si="26">IF(AND(H40="В",AA40="1"),I40*M40,0)</f>
        <v>0</v>
      </c>
      <c r="AC40" s="60">
        <f t="shared" ref="AC40" si="27">IF(AND(H40="В",AA40="1"),M40,0)</f>
        <v>0</v>
      </c>
      <c r="AD40" s="60">
        <f t="shared" ref="AD40" si="28">IF(H40="П",(I40*M40),0)</f>
        <v>0</v>
      </c>
      <c r="AE40" s="60">
        <f t="shared" ref="AE40" si="29">IF(I40="В",M40,0)</f>
        <v>0</v>
      </c>
      <c r="AF40" s="60">
        <f t="shared" ref="AF40" si="30">IF(AND(H40="В",AA40="1"),I40,0)</f>
        <v>0</v>
      </c>
    </row>
    <row r="41" spans="1:32" ht="27.75" customHeight="1" x14ac:dyDescent="0.25">
      <c r="A41" s="155" t="s">
        <v>72</v>
      </c>
      <c r="B41" s="156"/>
      <c r="C41" s="156"/>
      <c r="D41" s="156"/>
      <c r="E41" s="156"/>
      <c r="F41" s="156"/>
      <c r="G41" s="157"/>
      <c r="H41" s="39" t="s">
        <v>73</v>
      </c>
      <c r="I41" s="59">
        <f>SUM(I25:I40)</f>
        <v>85.533333333441988</v>
      </c>
      <c r="J41" s="39" t="s">
        <v>142</v>
      </c>
      <c r="K41" s="39" t="s">
        <v>142</v>
      </c>
      <c r="L41" s="39" t="s">
        <v>142</v>
      </c>
      <c r="M41" s="40">
        <f t="shared" ref="M41:V41" si="31">SUM(M25:M40)</f>
        <v>21</v>
      </c>
      <c r="N41" s="40">
        <f t="shared" si="31"/>
        <v>0</v>
      </c>
      <c r="O41" s="40">
        <f t="shared" si="31"/>
        <v>4</v>
      </c>
      <c r="P41" s="40">
        <f t="shared" si="31"/>
        <v>13</v>
      </c>
      <c r="Q41" s="40">
        <f t="shared" si="31"/>
        <v>4</v>
      </c>
      <c r="R41" s="40">
        <f t="shared" si="31"/>
        <v>0</v>
      </c>
      <c r="S41" s="40">
        <f t="shared" si="31"/>
        <v>7</v>
      </c>
      <c r="T41" s="40">
        <f t="shared" si="31"/>
        <v>14</v>
      </c>
      <c r="U41" s="40">
        <f t="shared" si="31"/>
        <v>0</v>
      </c>
      <c r="V41" s="40">
        <f t="shared" si="31"/>
        <v>0</v>
      </c>
      <c r="W41" s="38" t="s">
        <v>142</v>
      </c>
      <c r="X41" s="38" t="s">
        <v>142</v>
      </c>
      <c r="Y41" s="38" t="s">
        <v>142</v>
      </c>
      <c r="Z41" s="38" t="s">
        <v>142</v>
      </c>
      <c r="AA41" s="60" t="s">
        <v>74</v>
      </c>
      <c r="AB41" s="87">
        <f>SUM(AB25:AB40)</f>
        <v>0</v>
      </c>
      <c r="AC41" s="87">
        <f>SUM(AC25:AC40)</f>
        <v>0</v>
      </c>
      <c r="AD41" s="87">
        <f>SUM(AD25:AD40)</f>
        <v>42.499999999883585</v>
      </c>
      <c r="AE41" s="87">
        <f>SUM(AE25:AE40)</f>
        <v>0</v>
      </c>
      <c r="AF41" s="87">
        <f>SUM(AF25:AF40)</f>
        <v>0</v>
      </c>
    </row>
    <row r="42" spans="1:32" ht="18.75" customHeight="1" x14ac:dyDescent="0.25">
      <c r="A42" s="158" t="s">
        <v>143</v>
      </c>
      <c r="B42" s="159"/>
      <c r="C42" s="159"/>
      <c r="D42" s="159"/>
      <c r="E42" s="159"/>
      <c r="F42" s="159"/>
      <c r="G42" s="159"/>
      <c r="H42" s="39" t="s">
        <v>75</v>
      </c>
      <c r="I42" s="59">
        <f>SUMIF($H$25:$H$40,"П",$I$25:$I$40)</f>
        <v>17.083333333313931</v>
      </c>
      <c r="J42" s="39" t="s">
        <v>142</v>
      </c>
      <c r="K42" s="39" t="s">
        <v>142</v>
      </c>
      <c r="L42" s="39" t="s">
        <v>142</v>
      </c>
      <c r="M42" s="40">
        <f t="shared" ref="M42:V42" si="32">SUMIF($H$25:$H$40,"П",M25:M40)</f>
        <v>8</v>
      </c>
      <c r="N42" s="40">
        <f t="shared" si="32"/>
        <v>0</v>
      </c>
      <c r="O42" s="40">
        <f t="shared" si="32"/>
        <v>2</v>
      </c>
      <c r="P42" s="40">
        <f t="shared" si="32"/>
        <v>6</v>
      </c>
      <c r="Q42" s="40">
        <f t="shared" si="32"/>
        <v>0</v>
      </c>
      <c r="R42" s="40">
        <f t="shared" si="32"/>
        <v>0</v>
      </c>
      <c r="S42" s="40">
        <f t="shared" si="32"/>
        <v>4</v>
      </c>
      <c r="T42" s="40">
        <f t="shared" si="32"/>
        <v>4</v>
      </c>
      <c r="U42" s="40">
        <f t="shared" si="32"/>
        <v>0</v>
      </c>
      <c r="V42" s="40">
        <f t="shared" si="32"/>
        <v>0</v>
      </c>
      <c r="W42" s="38" t="s">
        <v>142</v>
      </c>
      <c r="X42" s="38" t="s">
        <v>142</v>
      </c>
      <c r="Y42" s="38" t="s">
        <v>142</v>
      </c>
      <c r="Z42" s="38" t="s">
        <v>142</v>
      </c>
      <c r="AA42" s="60">
        <v>0</v>
      </c>
    </row>
    <row r="43" spans="1:32" ht="18.75" customHeight="1" x14ac:dyDescent="0.25">
      <c r="A43" s="160" t="s">
        <v>144</v>
      </c>
      <c r="B43" s="161"/>
      <c r="C43" s="161"/>
      <c r="D43" s="161"/>
      <c r="E43" s="161"/>
      <c r="F43" s="161"/>
      <c r="G43" s="161"/>
      <c r="H43" s="37" t="s">
        <v>76</v>
      </c>
      <c r="I43" s="59">
        <f>SUMIF($H$25:$H$40,"А",$I$25:$I$40)</f>
        <v>68.450000000128057</v>
      </c>
      <c r="J43" s="37" t="s">
        <v>142</v>
      </c>
      <c r="K43" s="37" t="s">
        <v>142</v>
      </c>
      <c r="L43" s="37" t="s">
        <v>142</v>
      </c>
      <c r="M43" s="40">
        <f t="shared" ref="M43:V43" si="33">SUMIF($H$25:$H$40,"А",M25:M40)</f>
        <v>13</v>
      </c>
      <c r="N43" s="40">
        <f t="shared" si="33"/>
        <v>0</v>
      </c>
      <c r="O43" s="40">
        <f t="shared" si="33"/>
        <v>2</v>
      </c>
      <c r="P43" s="40">
        <f t="shared" si="33"/>
        <v>7</v>
      </c>
      <c r="Q43" s="40">
        <f t="shared" si="33"/>
        <v>4</v>
      </c>
      <c r="R43" s="40">
        <f t="shared" si="33"/>
        <v>0</v>
      </c>
      <c r="S43" s="40">
        <f t="shared" si="33"/>
        <v>3</v>
      </c>
      <c r="T43" s="40">
        <f t="shared" si="33"/>
        <v>10</v>
      </c>
      <c r="U43" s="40">
        <f t="shared" si="33"/>
        <v>0</v>
      </c>
      <c r="V43" s="40">
        <f t="shared" si="33"/>
        <v>0</v>
      </c>
      <c r="W43" s="38" t="s">
        <v>142</v>
      </c>
      <c r="X43" s="38" t="s">
        <v>142</v>
      </c>
      <c r="Y43" s="38" t="s">
        <v>142</v>
      </c>
      <c r="Z43" s="38" t="s">
        <v>142</v>
      </c>
      <c r="AA43" s="60" t="s">
        <v>15</v>
      </c>
    </row>
    <row r="44" spans="1:32" ht="19.5" customHeight="1" x14ac:dyDescent="0.25">
      <c r="A44" s="160" t="s">
        <v>145</v>
      </c>
      <c r="B44" s="161"/>
      <c r="C44" s="161"/>
      <c r="D44" s="161"/>
      <c r="E44" s="161"/>
      <c r="F44" s="161"/>
      <c r="G44" s="161"/>
      <c r="H44" s="37" t="s">
        <v>77</v>
      </c>
      <c r="I44" s="59">
        <f>SUMIF($H$25:$H$40,"В",$I$25:$I$40)</f>
        <v>0</v>
      </c>
      <c r="J44" s="37" t="s">
        <v>142</v>
      </c>
      <c r="K44" s="37" t="s">
        <v>142</v>
      </c>
      <c r="L44" s="37" t="s">
        <v>142</v>
      </c>
      <c r="M44" s="41">
        <f t="shared" ref="M44:V44" si="34">SUMIF($H$25:$H$40,"В",M25:M40)</f>
        <v>0</v>
      </c>
      <c r="N44" s="41">
        <f t="shared" si="34"/>
        <v>0</v>
      </c>
      <c r="O44" s="41">
        <f t="shared" si="34"/>
        <v>0</v>
      </c>
      <c r="P44" s="41">
        <f t="shared" si="34"/>
        <v>0</v>
      </c>
      <c r="Q44" s="41">
        <f t="shared" si="34"/>
        <v>0</v>
      </c>
      <c r="R44" s="41">
        <f t="shared" si="34"/>
        <v>0</v>
      </c>
      <c r="S44" s="41">
        <f t="shared" si="34"/>
        <v>0</v>
      </c>
      <c r="T44" s="41">
        <f t="shared" si="34"/>
        <v>0</v>
      </c>
      <c r="U44" s="41">
        <f t="shared" si="34"/>
        <v>0</v>
      </c>
      <c r="V44" s="41">
        <f t="shared" si="34"/>
        <v>0</v>
      </c>
      <c r="W44" s="38" t="s">
        <v>142</v>
      </c>
      <c r="X44" s="38" t="s">
        <v>142</v>
      </c>
      <c r="Y44" s="38" t="s">
        <v>142</v>
      </c>
      <c r="Z44" s="38" t="s">
        <v>142</v>
      </c>
      <c r="AA44" s="60" t="s">
        <v>74</v>
      </c>
    </row>
    <row r="45" spans="1:32" ht="29.25" customHeight="1" x14ac:dyDescent="0.25">
      <c r="A45" s="155" t="s">
        <v>149</v>
      </c>
      <c r="B45" s="156"/>
      <c r="C45" s="156"/>
      <c r="D45" s="156"/>
      <c r="E45" s="156"/>
      <c r="F45" s="156"/>
      <c r="G45" s="157"/>
      <c r="H45" s="37" t="s">
        <v>78</v>
      </c>
      <c r="I45" s="58">
        <f>SUMIFS(I25:I40,$AA$25:$AA$40,1,$H$25:$H$40,"В")</f>
        <v>0</v>
      </c>
      <c r="J45" s="37" t="s">
        <v>142</v>
      </c>
      <c r="K45" s="37" t="s">
        <v>142</v>
      </c>
      <c r="L45" s="37" t="s">
        <v>142</v>
      </c>
      <c r="M45" s="41">
        <f t="shared" ref="M45:V45" si="35">SUMIF($H$25:$H$40,"В1",M26:M41)</f>
        <v>0</v>
      </c>
      <c r="N45" s="41">
        <f t="shared" si="35"/>
        <v>0</v>
      </c>
      <c r="O45" s="41">
        <f t="shared" si="35"/>
        <v>0</v>
      </c>
      <c r="P45" s="41">
        <f t="shared" si="35"/>
        <v>0</v>
      </c>
      <c r="Q45" s="41">
        <f t="shared" si="35"/>
        <v>0</v>
      </c>
      <c r="R45" s="41">
        <f t="shared" si="35"/>
        <v>0</v>
      </c>
      <c r="S45" s="41">
        <f t="shared" si="35"/>
        <v>0</v>
      </c>
      <c r="T45" s="41">
        <f t="shared" si="35"/>
        <v>0</v>
      </c>
      <c r="U45" s="41">
        <f t="shared" si="35"/>
        <v>0</v>
      </c>
      <c r="V45" s="41">
        <f t="shared" si="35"/>
        <v>0</v>
      </c>
      <c r="W45" s="38" t="s">
        <v>142</v>
      </c>
      <c r="X45" s="38" t="s">
        <v>142</v>
      </c>
      <c r="Y45" s="38" t="s">
        <v>142</v>
      </c>
      <c r="Z45" s="38" t="s">
        <v>142</v>
      </c>
      <c r="AA45" s="60" t="s">
        <v>16</v>
      </c>
    </row>
    <row r="46" spans="1:32" ht="29.25" customHeight="1" x14ac:dyDescent="0.25">
      <c r="A46" s="93"/>
      <c r="B46" s="93"/>
      <c r="C46" s="93"/>
      <c r="D46" s="93"/>
      <c r="E46" s="93"/>
      <c r="F46" s="93"/>
      <c r="G46" s="93"/>
      <c r="H46" s="94"/>
      <c r="I46" s="95"/>
      <c r="J46" s="94"/>
      <c r="K46" s="94"/>
      <c r="L46" s="94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4"/>
      <c r="X46" s="94"/>
      <c r="Y46" s="94"/>
      <c r="Z46" s="94"/>
    </row>
    <row r="47" spans="1:32" ht="29.25" customHeight="1" x14ac:dyDescent="0.25">
      <c r="A47" s="93"/>
      <c r="B47" s="93"/>
      <c r="C47" s="93"/>
      <c r="D47" s="93"/>
      <c r="E47" s="93"/>
      <c r="F47" s="93"/>
      <c r="G47" s="93"/>
      <c r="H47" s="94"/>
      <c r="I47" s="95"/>
      <c r="J47" s="94"/>
      <c r="K47" s="94"/>
      <c r="L47" s="94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4"/>
      <c r="X47" s="94"/>
      <c r="Y47" s="94"/>
      <c r="Z47" s="94"/>
    </row>
    <row r="48" spans="1:32" ht="29.25" customHeight="1" x14ac:dyDescent="0.25">
      <c r="A48" s="93"/>
      <c r="B48" s="93"/>
      <c r="C48" s="93"/>
      <c r="D48" s="93"/>
      <c r="E48" s="93"/>
      <c r="F48" s="93"/>
      <c r="G48" s="93"/>
      <c r="H48" s="94"/>
      <c r="I48" s="95"/>
      <c r="J48" s="94"/>
      <c r="K48" s="94"/>
      <c r="L48" s="94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4"/>
      <c r="X48" s="94"/>
      <c r="Y48" s="94"/>
      <c r="Z48" s="94"/>
    </row>
    <row r="51" spans="4:22" s="54" customFormat="1" x14ac:dyDescent="0.2"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</row>
    <row r="52" spans="4:22" x14ac:dyDescent="0.25">
      <c r="D52" s="49" t="s">
        <v>12</v>
      </c>
      <c r="E52" s="42"/>
      <c r="F52" s="42" t="s">
        <v>13</v>
      </c>
      <c r="G52" s="42"/>
      <c r="H52" s="49"/>
      <c r="I52" s="49"/>
    </row>
    <row r="53" spans="4:22" x14ac:dyDescent="0.25">
      <c r="D53" s="32" t="s">
        <v>0</v>
      </c>
      <c r="E53" s="51"/>
      <c r="F53" s="54" t="s">
        <v>2</v>
      </c>
      <c r="G53" s="57" t="s">
        <v>1</v>
      </c>
      <c r="H53" s="51"/>
    </row>
  </sheetData>
  <sortState ref="A25:AA36">
    <sortCondition ref="F25:F36"/>
  </sortState>
  <mergeCells count="44">
    <mergeCell ref="F51:K51"/>
    <mergeCell ref="L51:R51"/>
    <mergeCell ref="S51:V51"/>
    <mergeCell ref="A2:N2"/>
    <mergeCell ref="A3:N3"/>
    <mergeCell ref="A41:G41"/>
    <mergeCell ref="A42:G42"/>
    <mergeCell ref="A43:G43"/>
    <mergeCell ref="A44:G44"/>
    <mergeCell ref="A45:G45"/>
    <mergeCell ref="N7:N23"/>
    <mergeCell ref="O7:O23"/>
    <mergeCell ref="P7:P23"/>
    <mergeCell ref="Q7:Q23"/>
    <mergeCell ref="K5:K23"/>
    <mergeCell ref="Y6:Y23"/>
    <mergeCell ref="Z6:Z23"/>
    <mergeCell ref="L5:L23"/>
    <mergeCell ref="M5:U5"/>
    <mergeCell ref="V5:V23"/>
    <mergeCell ref="M6:M23"/>
    <mergeCell ref="N6:P6"/>
    <mergeCell ref="R7:R23"/>
    <mergeCell ref="S7:S23"/>
    <mergeCell ref="T7:T23"/>
    <mergeCell ref="Q6:T6"/>
    <mergeCell ref="U6:U23"/>
    <mergeCell ref="X4:Z5"/>
    <mergeCell ref="B1:O1"/>
    <mergeCell ref="A4:I4"/>
    <mergeCell ref="J4:V4"/>
    <mergeCell ref="W4:W23"/>
    <mergeCell ref="AA4:AA23"/>
    <mergeCell ref="A5:A23"/>
    <mergeCell ref="B5:B23"/>
    <mergeCell ref="C5:C23"/>
    <mergeCell ref="D5:D23"/>
    <mergeCell ref="E5:E23"/>
    <mergeCell ref="F5:F23"/>
    <mergeCell ref="G5:G23"/>
    <mergeCell ref="H5:H23"/>
    <mergeCell ref="I5:I23"/>
    <mergeCell ref="J5:J23"/>
    <mergeCell ref="X6:X23"/>
  </mergeCells>
  <pageMargins left="0.23622047244094491" right="0.15748031496062992" top="0.23622047244094491" bottom="0.19685039370078741" header="0.31496062992125984" footer="0.19685039370078741"/>
  <pageSetup paperSize="9" scale="56" fitToHeight="2" orientation="landscape" r:id="rId1"/>
  <rowBreaks count="1" manualBreakCount="1">
    <brk id="39" max="2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5"/>
  <sheetViews>
    <sheetView view="pageBreakPreview" zoomScale="60" zoomScaleNormal="80" workbookViewId="0">
      <selection activeCell="C12" sqref="C12"/>
    </sheetView>
  </sheetViews>
  <sheetFormatPr defaultColWidth="4.7109375" defaultRowHeight="15" x14ac:dyDescent="0.2"/>
  <cols>
    <col min="1" max="1" width="4.42578125" style="32" customWidth="1"/>
    <col min="2" max="2" width="6.5703125" style="32" customWidth="1"/>
    <col min="3" max="3" width="25.28515625" style="32" customWidth="1"/>
    <col min="4" max="4" width="27.7109375" style="32" customWidth="1"/>
    <col min="5" max="5" width="20" style="32" customWidth="1"/>
    <col min="6" max="17" width="7.42578125" style="32" customWidth="1"/>
    <col min="18" max="16384" width="4.7109375" style="32"/>
  </cols>
  <sheetData>
    <row r="1" spans="1:17" ht="33.75" customHeight="1" x14ac:dyDescent="0.2">
      <c r="A1" s="151" t="s">
        <v>220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17" ht="18" customHeight="1" x14ac:dyDescent="0.2">
      <c r="A2" s="154" t="s">
        <v>11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 x14ac:dyDescent="0.2">
      <c r="A3" s="153" t="s">
        <v>3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</row>
    <row r="5" spans="1:17" ht="49.5" customHeight="1" x14ac:dyDescent="0.2">
      <c r="A5" s="126" t="s">
        <v>19</v>
      </c>
      <c r="B5" s="164" t="s">
        <v>41</v>
      </c>
      <c r="C5" s="164" t="s">
        <v>42</v>
      </c>
      <c r="D5" s="164" t="s">
        <v>43</v>
      </c>
      <c r="E5" s="162" t="s">
        <v>44</v>
      </c>
      <c r="F5" s="162"/>
      <c r="G5" s="162" t="s">
        <v>45</v>
      </c>
      <c r="H5" s="162"/>
      <c r="I5" s="162" t="s">
        <v>46</v>
      </c>
      <c r="J5" s="162"/>
      <c r="K5" s="162"/>
      <c r="L5" s="162"/>
      <c r="M5" s="162"/>
      <c r="N5" s="162"/>
      <c r="O5" s="162"/>
      <c r="P5" s="162"/>
      <c r="Q5" s="162"/>
    </row>
    <row r="6" spans="1:17" ht="57.75" customHeight="1" x14ac:dyDescent="0.2">
      <c r="A6" s="127"/>
      <c r="B6" s="164"/>
      <c r="C6" s="164"/>
      <c r="D6" s="164"/>
      <c r="E6" s="163" t="s">
        <v>47</v>
      </c>
      <c r="F6" s="163" t="s">
        <v>48</v>
      </c>
      <c r="G6" s="163" t="s">
        <v>49</v>
      </c>
      <c r="H6" s="163" t="s">
        <v>50</v>
      </c>
      <c r="I6" s="163" t="s">
        <v>51</v>
      </c>
      <c r="J6" s="162" t="s">
        <v>52</v>
      </c>
      <c r="K6" s="162"/>
      <c r="L6" s="162"/>
      <c r="M6" s="162" t="s">
        <v>53</v>
      </c>
      <c r="N6" s="162"/>
      <c r="O6" s="162"/>
      <c r="P6" s="162"/>
      <c r="Q6" s="126" t="s">
        <v>54</v>
      </c>
    </row>
    <row r="7" spans="1:17" ht="6" customHeight="1" x14ac:dyDescent="0.2">
      <c r="A7" s="127"/>
      <c r="B7" s="164"/>
      <c r="C7" s="164"/>
      <c r="D7" s="164"/>
      <c r="E7" s="163"/>
      <c r="F7" s="163"/>
      <c r="G7" s="163"/>
      <c r="H7" s="163"/>
      <c r="I7" s="163"/>
      <c r="J7" s="162"/>
      <c r="K7" s="162"/>
      <c r="L7" s="162"/>
      <c r="M7" s="162"/>
      <c r="N7" s="162"/>
      <c r="O7" s="162"/>
      <c r="P7" s="162"/>
      <c r="Q7" s="127"/>
    </row>
    <row r="8" spans="1:17" ht="18" customHeight="1" x14ac:dyDescent="0.2">
      <c r="A8" s="127"/>
      <c r="B8" s="164"/>
      <c r="C8" s="164"/>
      <c r="D8" s="164"/>
      <c r="E8" s="163"/>
      <c r="F8" s="163"/>
      <c r="G8" s="163"/>
      <c r="H8" s="163"/>
      <c r="I8" s="163"/>
      <c r="J8" s="126" t="s">
        <v>55</v>
      </c>
      <c r="K8" s="163" t="s">
        <v>56</v>
      </c>
      <c r="L8" s="163" t="s">
        <v>57</v>
      </c>
      <c r="M8" s="126" t="s">
        <v>58</v>
      </c>
      <c r="N8" s="163" t="s">
        <v>59</v>
      </c>
      <c r="O8" s="163" t="s">
        <v>60</v>
      </c>
      <c r="P8" s="163" t="s">
        <v>61</v>
      </c>
      <c r="Q8" s="127"/>
    </row>
    <row r="9" spans="1:17" ht="206.25" customHeight="1" x14ac:dyDescent="0.2">
      <c r="A9" s="128"/>
      <c r="B9" s="164"/>
      <c r="C9" s="164"/>
      <c r="D9" s="164"/>
      <c r="E9" s="163"/>
      <c r="F9" s="163"/>
      <c r="G9" s="163"/>
      <c r="H9" s="163"/>
      <c r="I9" s="163"/>
      <c r="J9" s="128"/>
      <c r="K9" s="163"/>
      <c r="L9" s="163"/>
      <c r="M9" s="128"/>
      <c r="N9" s="163"/>
      <c r="O9" s="163"/>
      <c r="P9" s="163"/>
      <c r="Q9" s="128"/>
    </row>
    <row r="10" spans="1:17" x14ac:dyDescent="0.2">
      <c r="A10" s="100">
        <v>1</v>
      </c>
      <c r="B10" s="100">
        <v>2</v>
      </c>
      <c r="C10" s="100">
        <v>3</v>
      </c>
      <c r="D10" s="100">
        <v>4</v>
      </c>
      <c r="E10" s="100">
        <v>5</v>
      </c>
      <c r="F10" s="100">
        <v>6</v>
      </c>
      <c r="G10" s="100">
        <v>7</v>
      </c>
      <c r="H10" s="100">
        <v>8</v>
      </c>
      <c r="I10" s="100">
        <v>9</v>
      </c>
      <c r="J10" s="100">
        <v>10</v>
      </c>
      <c r="K10" s="100">
        <v>11</v>
      </c>
      <c r="L10" s="100">
        <v>12</v>
      </c>
      <c r="M10" s="100">
        <v>13</v>
      </c>
      <c r="N10" s="100">
        <v>14</v>
      </c>
      <c r="O10" s="100">
        <v>15</v>
      </c>
      <c r="P10" s="100">
        <v>16</v>
      </c>
      <c r="Q10" s="100">
        <v>17</v>
      </c>
    </row>
    <row r="11" spans="1:17" s="99" customFormat="1" ht="36.75" customHeight="1" x14ac:dyDescent="0.2">
      <c r="A11" s="48">
        <v>1</v>
      </c>
      <c r="B11" s="48" t="s">
        <v>14</v>
      </c>
      <c r="C11" s="81" t="s">
        <v>210</v>
      </c>
      <c r="D11" s="47" t="s">
        <v>211</v>
      </c>
      <c r="E11" s="47" t="s">
        <v>212</v>
      </c>
      <c r="F11" s="48">
        <v>0.4</v>
      </c>
      <c r="G11" s="48" t="s">
        <v>168</v>
      </c>
      <c r="H11" s="48">
        <v>0.4</v>
      </c>
      <c r="I11" s="48">
        <v>1</v>
      </c>
      <c r="J11" s="48" t="s">
        <v>140</v>
      </c>
      <c r="K11" s="48" t="s">
        <v>140</v>
      </c>
      <c r="L11" s="48">
        <v>1</v>
      </c>
      <c r="M11" s="48" t="s">
        <v>140</v>
      </c>
      <c r="N11" s="48" t="s">
        <v>140</v>
      </c>
      <c r="O11" s="48" t="s">
        <v>140</v>
      </c>
      <c r="P11" s="48">
        <v>1</v>
      </c>
      <c r="Q11" s="48" t="s">
        <v>140</v>
      </c>
    </row>
    <row r="12" spans="1:17" s="99" customFormat="1" ht="44.25" customHeight="1" x14ac:dyDescent="0.2">
      <c r="A12" s="48">
        <v>2</v>
      </c>
      <c r="B12" s="48" t="s">
        <v>14</v>
      </c>
      <c r="C12" s="81" t="s">
        <v>148</v>
      </c>
      <c r="D12" s="47" t="s">
        <v>213</v>
      </c>
      <c r="E12" s="47" t="s">
        <v>221</v>
      </c>
      <c r="F12" s="48">
        <v>0.4</v>
      </c>
      <c r="G12" s="48" t="s">
        <v>168</v>
      </c>
      <c r="H12" s="48">
        <v>0.4</v>
      </c>
      <c r="I12" s="48">
        <v>1</v>
      </c>
      <c r="J12" s="48" t="s">
        <v>140</v>
      </c>
      <c r="K12" s="48" t="s">
        <v>140</v>
      </c>
      <c r="L12" s="48">
        <v>1</v>
      </c>
      <c r="M12" s="48" t="s">
        <v>140</v>
      </c>
      <c r="N12" s="48" t="s">
        <v>140</v>
      </c>
      <c r="O12" s="48" t="s">
        <v>140</v>
      </c>
      <c r="P12" s="48">
        <v>1</v>
      </c>
      <c r="Q12" s="48" t="s">
        <v>140</v>
      </c>
    </row>
    <row r="13" spans="1:17" s="99" customFormat="1" ht="48" customHeight="1" x14ac:dyDescent="0.2">
      <c r="A13" s="48">
        <v>3</v>
      </c>
      <c r="B13" s="48" t="s">
        <v>14</v>
      </c>
      <c r="C13" s="81" t="s">
        <v>148</v>
      </c>
      <c r="D13" s="47" t="s">
        <v>214</v>
      </c>
      <c r="E13" s="47" t="s">
        <v>215</v>
      </c>
      <c r="F13" s="48">
        <v>10</v>
      </c>
      <c r="G13" s="48" t="s">
        <v>216</v>
      </c>
      <c r="H13" s="48">
        <v>10</v>
      </c>
      <c r="I13" s="48">
        <v>4</v>
      </c>
      <c r="J13" s="48">
        <v>4</v>
      </c>
      <c r="K13" s="48" t="s">
        <v>140</v>
      </c>
      <c r="L13" s="48" t="s">
        <v>140</v>
      </c>
      <c r="M13" s="48" t="s">
        <v>140</v>
      </c>
      <c r="N13" s="48" t="s">
        <v>140</v>
      </c>
      <c r="O13" s="48">
        <v>4</v>
      </c>
      <c r="P13" s="48" t="s">
        <v>140</v>
      </c>
      <c r="Q13" s="48" t="s">
        <v>140</v>
      </c>
    </row>
    <row r="14" spans="1:17" s="99" customFormat="1" ht="48.75" customHeight="1" x14ac:dyDescent="0.2">
      <c r="A14" s="48">
        <v>4</v>
      </c>
      <c r="B14" s="48" t="s">
        <v>14</v>
      </c>
      <c r="C14" s="81" t="s">
        <v>148</v>
      </c>
      <c r="D14" s="47" t="s">
        <v>217</v>
      </c>
      <c r="E14" s="47" t="s">
        <v>218</v>
      </c>
      <c r="F14" s="48">
        <v>0.4</v>
      </c>
      <c r="G14" s="48" t="s">
        <v>216</v>
      </c>
      <c r="H14" s="48">
        <v>0.4</v>
      </c>
      <c r="I14" s="48">
        <v>1</v>
      </c>
      <c r="J14" s="48" t="s">
        <v>140</v>
      </c>
      <c r="K14" s="48" t="s">
        <v>140</v>
      </c>
      <c r="L14" s="48">
        <v>1</v>
      </c>
      <c r="M14" s="48" t="s">
        <v>140</v>
      </c>
      <c r="N14" s="48" t="s">
        <v>140</v>
      </c>
      <c r="O14" s="48" t="s">
        <v>140</v>
      </c>
      <c r="P14" s="48">
        <v>1</v>
      </c>
      <c r="Q14" s="48" t="s">
        <v>140</v>
      </c>
    </row>
    <row r="15" spans="1:17" s="99" customFormat="1" ht="48.75" customHeight="1" x14ac:dyDescent="0.2">
      <c r="A15" s="48">
        <v>5</v>
      </c>
      <c r="B15" s="48" t="s">
        <v>14</v>
      </c>
      <c r="C15" s="81" t="s">
        <v>148</v>
      </c>
      <c r="D15" s="47" t="s">
        <v>213</v>
      </c>
      <c r="E15" s="47" t="s">
        <v>219</v>
      </c>
      <c r="F15" s="48">
        <v>0.4</v>
      </c>
      <c r="G15" s="48" t="s">
        <v>168</v>
      </c>
      <c r="H15" s="48">
        <v>0.4</v>
      </c>
      <c r="I15" s="48">
        <v>1</v>
      </c>
      <c r="J15" s="48" t="s">
        <v>140</v>
      </c>
      <c r="K15" s="48" t="s">
        <v>140</v>
      </c>
      <c r="L15" s="48">
        <v>1</v>
      </c>
      <c r="M15" s="48" t="s">
        <v>140</v>
      </c>
      <c r="N15" s="48" t="s">
        <v>140</v>
      </c>
      <c r="O15" s="48" t="s">
        <v>140</v>
      </c>
      <c r="P15" s="48">
        <v>1</v>
      </c>
      <c r="Q15" s="48" t="s">
        <v>140</v>
      </c>
    </row>
    <row r="16" spans="1:17" s="99" customFormat="1" x14ac:dyDescent="0.2">
      <c r="A16" s="102"/>
      <c r="B16" s="102"/>
      <c r="C16" s="103"/>
      <c r="D16" s="104"/>
      <c r="E16" s="104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</row>
    <row r="17" spans="1:17" s="99" customFormat="1" x14ac:dyDescent="0.2">
      <c r="A17" s="102"/>
      <c r="B17" s="102"/>
      <c r="C17" s="103"/>
      <c r="D17" s="104"/>
      <c r="E17" s="104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</row>
    <row r="19" spans="1:17" x14ac:dyDescent="0.25">
      <c r="B19" s="36"/>
      <c r="C19" s="49" t="s">
        <v>12</v>
      </c>
      <c r="D19" s="50"/>
      <c r="E19" s="50"/>
      <c r="F19" s="49" t="s">
        <v>13</v>
      </c>
      <c r="G19" s="49"/>
      <c r="H19" s="49"/>
      <c r="I19" s="50"/>
      <c r="J19" s="50"/>
      <c r="K19" s="50"/>
      <c r="L19" s="50"/>
      <c r="M19" s="50"/>
      <c r="N19" s="50"/>
      <c r="O19" s="50"/>
      <c r="P19" s="50"/>
      <c r="Q19" s="50"/>
    </row>
    <row r="20" spans="1:17" x14ac:dyDescent="0.25">
      <c r="B20" s="51"/>
      <c r="C20" s="32" t="s">
        <v>0</v>
      </c>
      <c r="F20" s="99" t="s">
        <v>2</v>
      </c>
      <c r="G20" s="51"/>
      <c r="M20" s="99" t="s">
        <v>1</v>
      </c>
    </row>
    <row r="25" spans="1:17" x14ac:dyDescent="0.2">
      <c r="A25" s="52"/>
    </row>
    <row r="27" spans="1:17" x14ac:dyDescent="0.2">
      <c r="A27" s="31"/>
    </row>
    <row r="28" spans="1:17" x14ac:dyDescent="0.2">
      <c r="A28" s="31"/>
    </row>
    <row r="29" spans="1:17" x14ac:dyDescent="0.2">
      <c r="A29" s="31"/>
    </row>
    <row r="32" spans="1:17" x14ac:dyDescent="0.2">
      <c r="A32" s="98"/>
    </row>
    <row r="33" spans="1:1" x14ac:dyDescent="0.2">
      <c r="A33" s="98"/>
    </row>
    <row r="34" spans="1:1" x14ac:dyDescent="0.2">
      <c r="A34" s="98"/>
    </row>
    <row r="35" spans="1:1" x14ac:dyDescent="0.2">
      <c r="A35" s="98"/>
    </row>
    <row r="36" spans="1:1" x14ac:dyDescent="0.2">
      <c r="A36" s="98"/>
    </row>
    <row r="37" spans="1:1" x14ac:dyDescent="0.2">
      <c r="A37" s="98"/>
    </row>
    <row r="38" spans="1:1" x14ac:dyDescent="0.2">
      <c r="A38" s="98"/>
    </row>
    <row r="39" spans="1:1" x14ac:dyDescent="0.2">
      <c r="A39" s="98"/>
    </row>
    <row r="40" spans="1:1" x14ac:dyDescent="0.2">
      <c r="A40" s="98"/>
    </row>
    <row r="41" spans="1:1" x14ac:dyDescent="0.2">
      <c r="A41" s="98"/>
    </row>
    <row r="42" spans="1:1" x14ac:dyDescent="0.2">
      <c r="A42" s="98"/>
    </row>
    <row r="43" spans="1:1" x14ac:dyDescent="0.2">
      <c r="A43" s="98"/>
    </row>
    <row r="44" spans="1:1" x14ac:dyDescent="0.2">
      <c r="A44" s="98"/>
    </row>
    <row r="45" spans="1:1" x14ac:dyDescent="0.2">
      <c r="A45" s="98"/>
    </row>
    <row r="46" spans="1:1" x14ac:dyDescent="0.2">
      <c r="A46" s="98"/>
    </row>
    <row r="47" spans="1:1" x14ac:dyDescent="0.2">
      <c r="A47" s="98"/>
    </row>
    <row r="48" spans="1:1" x14ac:dyDescent="0.2">
      <c r="A48" s="98"/>
    </row>
    <row r="49" spans="1:1" x14ac:dyDescent="0.2">
      <c r="A49" s="98"/>
    </row>
    <row r="50" spans="1:1" x14ac:dyDescent="0.2">
      <c r="A50" s="98"/>
    </row>
    <row r="51" spans="1:1" x14ac:dyDescent="0.2">
      <c r="A51" s="98"/>
    </row>
    <row r="52" spans="1:1" x14ac:dyDescent="0.2">
      <c r="A52" s="98"/>
    </row>
    <row r="53" spans="1:1" x14ac:dyDescent="0.2">
      <c r="A53" s="98"/>
    </row>
    <row r="54" spans="1:1" x14ac:dyDescent="0.2">
      <c r="A54" s="98"/>
    </row>
    <row r="55" spans="1:1" x14ac:dyDescent="0.2">
      <c r="A55" s="98"/>
    </row>
  </sheetData>
  <mergeCells count="25">
    <mergeCell ref="K8:K9"/>
    <mergeCell ref="J6:L7"/>
    <mergeCell ref="A5:A9"/>
    <mergeCell ref="B5:B9"/>
    <mergeCell ref="C5:C9"/>
    <mergeCell ref="D5:D9"/>
    <mergeCell ref="E6:E9"/>
    <mergeCell ref="F6:F9"/>
    <mergeCell ref="G6:G9"/>
    <mergeCell ref="H6:H9"/>
    <mergeCell ref="I6:I9"/>
    <mergeCell ref="J8:J9"/>
    <mergeCell ref="O8:O9"/>
    <mergeCell ref="P8:P9"/>
    <mergeCell ref="Q6:Q9"/>
    <mergeCell ref="M6:P7"/>
    <mergeCell ref="L8:L9"/>
    <mergeCell ref="M8:M9"/>
    <mergeCell ref="N8:N9"/>
    <mergeCell ref="A1:Q1"/>
    <mergeCell ref="A2:Q2"/>
    <mergeCell ref="A3:Q3"/>
    <mergeCell ref="E5:F5"/>
    <mergeCell ref="G5:H5"/>
    <mergeCell ref="I5:Q5"/>
  </mergeCells>
  <pageMargins left="0.35433070866141736" right="0.15748031496062992" top="0.23622047244094491" bottom="0.19685039370078741" header="0.31496062992125984" footer="0.31496062992125984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2"/>
  <sheetViews>
    <sheetView workbookViewId="0">
      <selection activeCell="F10" sqref="F10"/>
    </sheetView>
  </sheetViews>
  <sheetFormatPr defaultRowHeight="15" x14ac:dyDescent="0.25"/>
  <cols>
    <col min="1" max="1" width="7.140625" style="51" customWidth="1"/>
    <col min="2" max="2" width="55.42578125" style="51" customWidth="1"/>
    <col min="3" max="3" width="23" style="51" customWidth="1"/>
    <col min="4" max="4" width="44.140625" style="51" customWidth="1"/>
    <col min="5" max="5" width="9.140625" style="51"/>
    <col min="6" max="6" width="9.140625" style="51" customWidth="1"/>
    <col min="7" max="16384" width="9.140625" style="51"/>
  </cols>
  <sheetData>
    <row r="1" spans="1:5" ht="91.5" customHeight="1" x14ac:dyDescent="0.3">
      <c r="A1" s="109" t="s">
        <v>150</v>
      </c>
      <c r="B1" s="109"/>
      <c r="C1" s="109"/>
    </row>
    <row r="2" spans="1:5" ht="21" customHeight="1" x14ac:dyDescent="0.25">
      <c r="A2" s="114" t="s">
        <v>11</v>
      </c>
      <c r="B2" s="114"/>
      <c r="C2" s="114"/>
      <c r="D2" s="62"/>
    </row>
    <row r="3" spans="1:5" ht="33" customHeight="1" x14ac:dyDescent="0.25">
      <c r="B3" s="75" t="s">
        <v>18</v>
      </c>
      <c r="C3" s="71"/>
      <c r="D3" s="63"/>
    </row>
    <row r="4" spans="1:5" ht="51" customHeight="1" x14ac:dyDescent="0.25">
      <c r="A4" s="64" t="s">
        <v>151</v>
      </c>
      <c r="B4" s="65" t="s">
        <v>36</v>
      </c>
      <c r="C4" s="65" t="s">
        <v>4</v>
      </c>
      <c r="D4" s="74"/>
    </row>
    <row r="5" spans="1:5" ht="54" customHeight="1" x14ac:dyDescent="0.25">
      <c r="A5" s="47">
        <v>1</v>
      </c>
      <c r="B5" s="47" t="s">
        <v>152</v>
      </c>
      <c r="C5" s="65">
        <f>SUM(C6:C9)</f>
        <v>104</v>
      </c>
      <c r="D5" s="73"/>
    </row>
    <row r="6" spans="1:5" ht="29.25" customHeight="1" x14ac:dyDescent="0.25">
      <c r="A6" s="69" t="s">
        <v>10</v>
      </c>
      <c r="B6" s="47" t="s">
        <v>153</v>
      </c>
      <c r="C6" s="47">
        <v>12</v>
      </c>
      <c r="D6" s="73"/>
    </row>
    <row r="7" spans="1:5" ht="28.5" customHeight="1" x14ac:dyDescent="0.25">
      <c r="A7" s="69" t="s">
        <v>161</v>
      </c>
      <c r="B7" s="47" t="s">
        <v>154</v>
      </c>
      <c r="C7" s="47">
        <v>0</v>
      </c>
      <c r="D7" s="73"/>
    </row>
    <row r="8" spans="1:5" ht="30.75" customHeight="1" x14ac:dyDescent="0.25">
      <c r="A8" s="69" t="s">
        <v>162</v>
      </c>
      <c r="B8" s="47" t="s">
        <v>155</v>
      </c>
      <c r="C8" s="47">
        <v>82</v>
      </c>
      <c r="D8" s="73"/>
    </row>
    <row r="9" spans="1:5" ht="29.25" customHeight="1" x14ac:dyDescent="0.25">
      <c r="A9" s="69" t="s">
        <v>163</v>
      </c>
      <c r="B9" s="47" t="s">
        <v>156</v>
      </c>
      <c r="C9" s="47">
        <v>10</v>
      </c>
      <c r="D9" s="73"/>
    </row>
    <row r="10" spans="1:5" ht="92.25" customHeight="1" x14ac:dyDescent="0.25">
      <c r="A10" s="47">
        <v>2</v>
      </c>
      <c r="B10" s="47" t="s">
        <v>157</v>
      </c>
      <c r="C10" s="45">
        <f>'1.3'!C7</f>
        <v>0</v>
      </c>
      <c r="D10" s="73"/>
    </row>
    <row r="11" spans="1:5" ht="93.75" customHeight="1" x14ac:dyDescent="0.25">
      <c r="A11" s="47">
        <v>3</v>
      </c>
      <c r="B11" s="47" t="s">
        <v>158</v>
      </c>
      <c r="C11" s="70">
        <f>'1.3'!C8</f>
        <v>0</v>
      </c>
      <c r="D11" s="73"/>
    </row>
    <row r="12" spans="1:5" ht="97.5" customHeight="1" x14ac:dyDescent="0.25">
      <c r="A12" s="47">
        <v>4</v>
      </c>
      <c r="B12" s="47" t="s">
        <v>159</v>
      </c>
      <c r="C12" s="70">
        <f>'8.1'!AD41/'8.3'!C5</f>
        <v>0.40865384615272676</v>
      </c>
      <c r="D12" s="73"/>
      <c r="E12" s="92"/>
    </row>
    <row r="13" spans="1:5" ht="85.5" customHeight="1" x14ac:dyDescent="0.25">
      <c r="A13" s="47">
        <v>5</v>
      </c>
      <c r="B13" s="47" t="s">
        <v>160</v>
      </c>
      <c r="C13" s="70">
        <f>'8.1'!M42/'8.3'!C5</f>
        <v>7.6923076923076927E-2</v>
      </c>
      <c r="D13" s="73"/>
      <c r="E13" s="92"/>
    </row>
    <row r="14" spans="1:5" x14ac:dyDescent="0.25">
      <c r="A14" s="61"/>
      <c r="B14" s="61"/>
      <c r="C14" s="72"/>
      <c r="D14" s="73"/>
    </row>
    <row r="15" spans="1:5" x14ac:dyDescent="0.25">
      <c r="B15" s="66"/>
      <c r="C15" s="67"/>
    </row>
    <row r="16" spans="1:5" x14ac:dyDescent="0.25">
      <c r="B16" s="49" t="s">
        <v>118</v>
      </c>
      <c r="C16" s="68"/>
    </row>
    <row r="17" spans="2:3" x14ac:dyDescent="0.25">
      <c r="B17" s="5" t="s">
        <v>119</v>
      </c>
      <c r="C17" s="57"/>
    </row>
    <row r="21" spans="2:3" x14ac:dyDescent="0.25">
      <c r="B21" s="66"/>
      <c r="C21" s="67"/>
    </row>
    <row r="22" spans="2:3" x14ac:dyDescent="0.25">
      <c r="B22" s="66"/>
      <c r="C22" s="67"/>
    </row>
  </sheetData>
  <mergeCells count="2">
    <mergeCell ref="A2:C2"/>
    <mergeCell ref="A1:C1"/>
  </mergeCells>
  <pageMargins left="0.7" right="0.36" top="0.31" bottom="0.2800000000000000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13</vt:i4>
      </vt:variant>
    </vt:vector>
  </HeadingPairs>
  <TitlesOfParts>
    <vt:vector size="22" baseType="lpstr">
      <vt:lpstr>1.3</vt:lpstr>
      <vt:lpstr>1.9</vt:lpstr>
      <vt:lpstr>3.1</vt:lpstr>
      <vt:lpstr>3.2</vt:lpstr>
      <vt:lpstr>4.1</vt:lpstr>
      <vt:lpstr>4.2</vt:lpstr>
      <vt:lpstr>8.1</vt:lpstr>
      <vt:lpstr> 8.1.1</vt:lpstr>
      <vt:lpstr>8.3</vt:lpstr>
      <vt:lpstr>'8.3'!ZAP1UFE3AS</vt:lpstr>
      <vt:lpstr>'8.3'!ZAP1VSE3B0</vt:lpstr>
      <vt:lpstr>'8.3'!ZAP23SE3FN</vt:lpstr>
      <vt:lpstr>'8.3'!ZAP24PG3FK</vt:lpstr>
      <vt:lpstr>'8.3'!ZAP251M3FM</vt:lpstr>
      <vt:lpstr>'8.3'!ZAP26P63DA</vt:lpstr>
      <vt:lpstr>'8.3'!ZAP28UI3H9</vt:lpstr>
      <vt:lpstr>'8.3'!ZAP29OU3F0</vt:lpstr>
      <vt:lpstr>'8.3'!ZAP2DLQ3GJ</vt:lpstr>
      <vt:lpstr>'4.1'!Заголовки_для_печати</vt:lpstr>
      <vt:lpstr>'8.1'!Заголовки_для_печати</vt:lpstr>
      <vt:lpstr>'4.1'!Область_печати</vt:lpstr>
      <vt:lpstr>'8.1'!Область_печати</vt:lpstr>
    </vt:vector>
  </TitlesOfParts>
  <Company>garant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demidova</dc:creator>
  <cp:lastModifiedBy>79272254070</cp:lastModifiedBy>
  <cp:lastPrinted>2024-03-26T08:57:55Z</cp:lastPrinted>
  <dcterms:created xsi:type="dcterms:W3CDTF">2006-02-09T04:37:41Z</dcterms:created>
  <dcterms:modified xsi:type="dcterms:W3CDTF">2024-05-20T05:10:00Z</dcterms:modified>
</cp:coreProperties>
</file>